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firstSheet="5" activeTab="10"/>
  </bookViews>
  <sheets>
    <sheet name="Excavator" sheetId="1" r:id="rId1"/>
    <sheet name="Supervisor" sheetId="2" r:id="rId2"/>
    <sheet name="Field Officer" sheetId="3" r:id="rId3"/>
    <sheet name="Project Manager" sheetId="4" r:id="rId4"/>
    <sheet name="Junior CRM SMR" sheetId="5" r:id="rId5"/>
    <sheet name="Senior CRM SMR" sheetId="6" r:id="rId6"/>
    <sheet name="Conservation" sheetId="7" r:id="rId7"/>
    <sheet name="Specialist" sheetId="8" r:id="rId8"/>
    <sheet name="Illustrator" sheetId="9" r:id="rId9"/>
    <sheet name="Consultants" sheetId="10" r:id="rId10"/>
    <sheet name="Misc." sheetId="11" r:id="rId11"/>
  </sheets>
  <definedNames/>
  <calcPr fullCalcOnLoad="1"/>
</workbook>
</file>

<file path=xl/sharedStrings.xml><?xml version="1.0" encoding="utf-8"?>
<sst xmlns="http://schemas.openxmlformats.org/spreadsheetml/2006/main" count="1445" uniqueCount="636">
  <si>
    <t>title</t>
  </si>
  <si>
    <t>Date</t>
  </si>
  <si>
    <t>Employer</t>
  </si>
  <si>
    <t>Starting Pay</t>
  </si>
  <si>
    <t>High Pay</t>
  </si>
  <si>
    <t>Average</t>
  </si>
  <si>
    <t>temp</t>
  </si>
  <si>
    <t>permanent</t>
  </si>
  <si>
    <t>duration</t>
  </si>
  <si>
    <t>Location</t>
  </si>
  <si>
    <t xml:space="preserve">Archaeological Technicians </t>
  </si>
  <si>
    <t>Albion Archaeology</t>
  </si>
  <si>
    <t xml:space="preserve">Milton Keynes/South Midlands </t>
  </si>
  <si>
    <t>Archaeological Apprentice</t>
  </si>
  <si>
    <t>Museum of London Archaeology</t>
  </si>
  <si>
    <t>1 yr</t>
  </si>
  <si>
    <t>London</t>
  </si>
  <si>
    <t xml:space="preserve">Archaeologist </t>
  </si>
  <si>
    <t>26/1/11</t>
  </si>
  <si>
    <t xml:space="preserve">Cotswold Archaeology </t>
  </si>
  <si>
    <t>Cirencester</t>
  </si>
  <si>
    <t>Archaeologists</t>
  </si>
  <si>
    <t>Worcestershire County Council</t>
  </si>
  <si>
    <t>University of Worcester</t>
  </si>
  <si>
    <t>Assistant Archaeologists</t>
  </si>
  <si>
    <t>Wessex Archaeology</t>
  </si>
  <si>
    <t>6 months</t>
  </si>
  <si>
    <t>Maidstone</t>
  </si>
  <si>
    <t>Salisbury</t>
  </si>
  <si>
    <t>Rochester</t>
  </si>
  <si>
    <t>Archaeologist</t>
  </si>
  <si>
    <t>16/2/11</t>
  </si>
  <si>
    <t>Project Archaeologist</t>
  </si>
  <si>
    <t>English Heritage</t>
  </si>
  <si>
    <t>Marden &amp; Silbury, Wiltshire</t>
  </si>
  <si>
    <t>at Marden &amp; Silbury, Wiltshire</t>
  </si>
  <si>
    <t xml:space="preserve"> Field Archaeologists</t>
  </si>
  <si>
    <t>BAJR</t>
  </si>
  <si>
    <t>John Moore Heritage Services</t>
  </si>
  <si>
    <t>Oxfordshire</t>
  </si>
  <si>
    <t>Basic Site Assistant</t>
  </si>
  <si>
    <t>Pre-Construct Archaeological Services Ltd</t>
  </si>
  <si>
    <t>Saxilby, Lincolnshire</t>
  </si>
  <si>
    <t>Site Assistant</t>
  </si>
  <si>
    <t>Lincoln</t>
  </si>
  <si>
    <t>Archaeological Site Assistant</t>
  </si>
  <si>
    <t>Archaeological Solutions</t>
  </si>
  <si>
    <t>Bury St Edmunds</t>
  </si>
  <si>
    <t>Archaeological Field Staff</t>
  </si>
  <si>
    <t>AOC Archaeology</t>
  </si>
  <si>
    <t>Project Assistants</t>
  </si>
  <si>
    <t>North Pennines Archaeology</t>
  </si>
  <si>
    <t>Northern England</t>
  </si>
  <si>
    <t>Archaeological Services WYAS</t>
  </si>
  <si>
    <t>Leeds, West Yorkshire</t>
  </si>
  <si>
    <t>Yorkshire</t>
  </si>
  <si>
    <t>Scotland</t>
  </si>
  <si>
    <t>Site Assistants</t>
  </si>
  <si>
    <t>ORCA, Orkney College, Orkney Islands Council</t>
  </si>
  <si>
    <t>Orkney</t>
  </si>
  <si>
    <t>Addyman Archaeology</t>
  </si>
  <si>
    <t>Edinburgh</t>
  </si>
  <si>
    <t>CFA Archaeology Ltd</t>
  </si>
  <si>
    <t>Musselburgh</t>
  </si>
  <si>
    <t>Rathmell Archaeology</t>
  </si>
  <si>
    <t>Kilwinning, North Ayrshire</t>
  </si>
  <si>
    <t>Cambridge Archaeological Unit</t>
  </si>
  <si>
    <t>East Anglia</t>
  </si>
  <si>
    <t>Thames Valley Archaeological Services</t>
  </si>
  <si>
    <t>West Sussex</t>
  </si>
  <si>
    <t>Field Archaeologists</t>
  </si>
  <si>
    <t>Canterbury Archaeological Trust</t>
  </si>
  <si>
    <t>Kent</t>
  </si>
  <si>
    <t xml:space="preserve">Archaeology South-East </t>
  </si>
  <si>
    <t>Portslade, Brighton</t>
  </si>
  <si>
    <t>Oxford Archaeology East</t>
  </si>
  <si>
    <t>Cambridge</t>
  </si>
  <si>
    <t>Assistant Archaeologist - Post-Excavation</t>
  </si>
  <si>
    <t>Gloucestershire County Council</t>
  </si>
  <si>
    <t>Gloucester</t>
  </si>
  <si>
    <t>Cotswold Archaeology</t>
  </si>
  <si>
    <t>Gloucestershire, Mildenhall, Devon and Cornwall</t>
  </si>
  <si>
    <t>Bournemouth University</t>
  </si>
  <si>
    <t>Dorset and Somerset</t>
  </si>
  <si>
    <t>count</t>
  </si>
  <si>
    <t>avg</t>
  </si>
  <si>
    <t>high</t>
  </si>
  <si>
    <t>low</t>
  </si>
  <si>
    <t xml:space="preserve">permanent </t>
  </si>
  <si>
    <t>Supervisors</t>
  </si>
  <si>
    <t>Durham CC</t>
  </si>
  <si>
    <t>Archaeologists [Supervisors]</t>
  </si>
  <si>
    <t>Finds &amp; Environmental Supervisor</t>
  </si>
  <si>
    <t xml:space="preserve">Binchester Roman Fort Excavations </t>
  </si>
  <si>
    <t>Senior Archaeologist/Project Supervisor</t>
  </si>
  <si>
    <t xml:space="preserve">Senior Archaeologist/Project Supervisor </t>
  </si>
  <si>
    <t>Sheffield</t>
  </si>
  <si>
    <t xml:space="preserve">Finds Supervisor </t>
  </si>
  <si>
    <t>Archaeological Supervisor</t>
  </si>
  <si>
    <t>Cirencester, Gloucestershire</t>
  </si>
  <si>
    <t>Assistant Project Officer</t>
  </si>
  <si>
    <t>Project Supervisor/Officer</t>
  </si>
  <si>
    <t>Allen Archaeology</t>
  </si>
  <si>
    <t>Branston, Lincolnshire</t>
  </si>
  <si>
    <t>Project Supervisor</t>
  </si>
  <si>
    <t>Headland Archaeology (UK) Ltd</t>
  </si>
  <si>
    <t>Edinburgh/Glasgow/Hereford</t>
  </si>
  <si>
    <t>AOC Archaeology Group</t>
  </si>
  <si>
    <t>Pre-Construct Archaeology Ltd</t>
  </si>
  <si>
    <t>Supervisors, Binchester Roman Fort Community Excavation Summer 2010</t>
  </si>
  <si>
    <t>Durham County Council</t>
  </si>
  <si>
    <t>Binchester Roman Fort near Bishop Auckland, Co. Durham</t>
  </si>
  <si>
    <t>Archaeology South-East UCL</t>
  </si>
  <si>
    <t>Rochester, Kent</t>
  </si>
  <si>
    <t>Project Archaeologist (Supervisor)</t>
  </si>
  <si>
    <t>Context One Archaeological Services Ltd</t>
  </si>
  <si>
    <t>South West</t>
  </si>
  <si>
    <t>Assistant Project Archaeologist</t>
  </si>
  <si>
    <t>CLWYD-POWYS ARCHAEOLOGICAL TRUST</t>
  </si>
  <si>
    <t xml:space="preserve">Four Crosses, Llanymynech, Powys </t>
  </si>
  <si>
    <t>CFA Archaeology (Yorkshire)</t>
  </si>
  <si>
    <t>Cleckheaton, West Yorkshire</t>
  </si>
  <si>
    <t>Title</t>
  </si>
  <si>
    <t>EIA Project Officer</t>
  </si>
  <si>
    <t>Headland Archaeology Ltd</t>
  </si>
  <si>
    <t xml:space="preserve">Project Supervisor/Officer at Head Office </t>
  </si>
  <si>
    <t>Allen Archaeology Ltd</t>
  </si>
  <si>
    <t>Lincolnshire</t>
  </si>
  <si>
    <t>Archaeologists/Senior Archaeologists</t>
  </si>
  <si>
    <t>29/9/10</t>
  </si>
  <si>
    <t>Maritime Archaeologist (Senior Project Officer)</t>
  </si>
  <si>
    <t xml:space="preserve">Project Officer </t>
  </si>
  <si>
    <t xml:space="preserve">Museum of London Archaeology: </t>
  </si>
  <si>
    <t xml:space="preserve">Projects Officer </t>
  </si>
  <si>
    <t>13/10/10</t>
  </si>
  <si>
    <t>Archaeological Research Services Ltd</t>
  </si>
  <si>
    <t>Sale, Manchester</t>
  </si>
  <si>
    <t>Project Officer (Flint Specialist)</t>
  </si>
  <si>
    <t>Oxford Archaeology North</t>
  </si>
  <si>
    <t>Lancaster and Northern England</t>
  </si>
  <si>
    <t>Field Officer</t>
  </si>
  <si>
    <t>Projects Officer</t>
  </si>
  <si>
    <t>Senior Archaeological Project Officer</t>
  </si>
  <si>
    <t>Project Officer</t>
  </si>
  <si>
    <t>L - P : Archaeology</t>
  </si>
  <si>
    <t>CFA Archaeology</t>
  </si>
  <si>
    <t>Musselburgh, East Lothian</t>
  </si>
  <si>
    <t>Senior Project Officer/Junior Project Manager</t>
  </si>
  <si>
    <t>GUARD Archaeology Ltd</t>
  </si>
  <si>
    <t>Glasgow</t>
  </si>
  <si>
    <t>Field Officer - Bournemouth Archaeology (Fixed-term)</t>
  </si>
  <si>
    <t>Bournemouth</t>
  </si>
  <si>
    <t>Senior Archaeologist</t>
  </si>
  <si>
    <t>average</t>
  </si>
  <si>
    <t>Project Manager</t>
  </si>
  <si>
    <t>17/12/10</t>
  </si>
  <si>
    <t xml:space="preserve">Regional Project Manager </t>
  </si>
  <si>
    <t>Regional Manager – South Central Office</t>
  </si>
  <si>
    <t>Pre-Construct Archaeology</t>
  </si>
  <si>
    <t>Cambridgeshire, Essex, Hertfordshire</t>
  </si>
  <si>
    <t>Post Excavation Manager</t>
  </si>
  <si>
    <t>Project Managers/Consultants</t>
  </si>
  <si>
    <t>Fieldwork Project Manager</t>
  </si>
  <si>
    <t xml:space="preserve">Regional Manager </t>
  </si>
  <si>
    <t>23/2/11</t>
  </si>
  <si>
    <t>South Midlands (Northants/Bucks/Beds)</t>
  </si>
  <si>
    <t>Divisional Manager Fieldwork</t>
  </si>
  <si>
    <t>Mott MacDonald</t>
  </si>
  <si>
    <t>AC archaeology Ltd</t>
  </si>
  <si>
    <t>Devon/Wiltshire</t>
  </si>
  <si>
    <t>Assistant House Steward</t>
  </si>
  <si>
    <t>National Trust</t>
  </si>
  <si>
    <t>Shaw’s Corner, East of England</t>
  </si>
  <si>
    <t xml:space="preserve">Heritage Assistant </t>
  </si>
  <si>
    <t>Broxtowe BC</t>
  </si>
  <si>
    <t>Eastwood, Nottinghamshire</t>
  </si>
  <si>
    <t xml:space="preserve">Built &amp; Natural Heritage Traineeships </t>
  </si>
  <si>
    <t>24/11/10</t>
  </si>
  <si>
    <t xml:space="preserve">Peterborough Environment City Trust </t>
  </si>
  <si>
    <t xml:space="preserve">1yr </t>
  </si>
  <si>
    <t xml:space="preserve">Greater Peterborough </t>
  </si>
  <si>
    <t xml:space="preserve">Assistant House Steward </t>
  </si>
  <si>
    <t xml:space="preserve">Coughton Court, West Midlands </t>
  </si>
  <si>
    <t xml:space="preserve">Felbrigg Hall, East of England </t>
  </si>
  <si>
    <t xml:space="preserve">Osterley Park, Thames &amp; Solent </t>
  </si>
  <si>
    <t xml:space="preserve">Sudbury Hall, East Midlands </t>
  </si>
  <si>
    <t xml:space="preserve">Assistant Project Officer </t>
  </si>
  <si>
    <t>Oxford Preservation Trust</t>
  </si>
  <si>
    <t xml:space="preserve">IfA/HLF Workplace Learning Bursary </t>
  </si>
  <si>
    <t>Surrey County Council</t>
  </si>
  <si>
    <t>HLF/IfA Workplace Learning Bursary funded placement</t>
  </si>
  <si>
    <t>IT Applications for Standing Buildings and Landscape Surveys</t>
  </si>
  <si>
    <t xml:space="preserve">Sheffield and Bakewell </t>
  </si>
  <si>
    <t xml:space="preserve">Cordite, Clay &amp; Calluna Project Officer </t>
  </si>
  <si>
    <t>17/11/10</t>
  </si>
  <si>
    <t>Dorset CC</t>
  </si>
  <si>
    <t>Corfe Mullen</t>
  </si>
  <si>
    <t xml:space="preserve">Training Placement in Building Recording
</t>
  </si>
  <si>
    <t>RCAHMS</t>
  </si>
  <si>
    <t xml:space="preserve">Archaeological Data Entry Assistant </t>
  </si>
  <si>
    <t>Norfolk CC</t>
  </si>
  <si>
    <t xml:space="preserve">Norfolk Landscape Archaeology, Gressenhall </t>
  </si>
  <si>
    <r>
      <t xml:space="preserve"> </t>
    </r>
    <r>
      <rPr>
        <sz val="10"/>
        <rFont val="Times New Roman"/>
        <family val="1"/>
      </rPr>
      <t>Heritage Manager – St Richard’s House</t>
    </r>
  </si>
  <si>
    <t>Droitwich Spa</t>
  </si>
  <si>
    <t>Temporary Finds Liaison Assistant</t>
  </si>
  <si>
    <t>Exeter CC</t>
  </si>
  <si>
    <t>6 weeks</t>
  </si>
  <si>
    <t>Cornwall</t>
  </si>
  <si>
    <t>Llanchaeron, Wales (£</t>
  </si>
  <si>
    <t>22/9/10</t>
  </si>
  <si>
    <t xml:space="preserve">South Lakes Properties, North West </t>
  </si>
  <si>
    <t>Warden</t>
  </si>
  <si>
    <t>Woolbeding, South East</t>
  </si>
  <si>
    <t xml:space="preserve">Hinton Ampner, Thames &amp; Solent </t>
  </si>
  <si>
    <t xml:space="preserve">– Lyme Park, North West </t>
  </si>
  <si>
    <t>House Steward</t>
  </si>
  <si>
    <t>Felbrigg Hall, East of England</t>
  </si>
  <si>
    <t xml:space="preserve">Bateman’s, South East </t>
  </si>
  <si>
    <t>Trainee Archaeologist (Assessments)</t>
  </si>
  <si>
    <t xml:space="preserve">HER Assistant </t>
  </si>
  <si>
    <t>Gloucestershire CC</t>
  </si>
  <si>
    <t>11 months</t>
  </si>
  <si>
    <t>Durham University:</t>
  </si>
  <si>
    <t>Durham</t>
  </si>
  <si>
    <t xml:space="preserve">Assistant Historic Buildings Officer
</t>
  </si>
  <si>
    <t>Cotswold</t>
  </si>
  <si>
    <t xml:space="preserve">Heritage Protection Co-ordinator </t>
  </si>
  <si>
    <t>York</t>
  </si>
  <si>
    <t>Historic Environment Traineeship Scheme</t>
  </si>
  <si>
    <t>2 yr</t>
  </si>
  <si>
    <t>UK wide</t>
  </si>
  <si>
    <t>East Lancashire Museum of Freemasonry</t>
  </si>
  <si>
    <t>12 months</t>
  </si>
  <si>
    <t>Manchester</t>
  </si>
  <si>
    <t>Llanchaeron, Wales</t>
  </si>
  <si>
    <t>Stourhead, Wessex</t>
  </si>
  <si>
    <t xml:space="preserve">Sissinghurst, South East </t>
  </si>
  <si>
    <t xml:space="preserve">Powis Castle, Wales </t>
  </si>
  <si>
    <t xml:space="preserve">Sizergh Castle, North West </t>
  </si>
  <si>
    <t xml:space="preserve">Archaeologist . Chester Urban Archaeological Database </t>
  </si>
  <si>
    <t xml:space="preserve">Cheshire West &amp; Chester Council </t>
  </si>
  <si>
    <t>2 yrs</t>
  </si>
  <si>
    <t xml:space="preserve">Archaeology and Sustainable Development Project Officer </t>
  </si>
  <si>
    <t>Orkney College</t>
  </si>
  <si>
    <t xml:space="preserve">Finds Liaison Officer </t>
  </si>
  <si>
    <t>Somerset Heritage Centre, Taunton</t>
  </si>
  <si>
    <t>8 monrha</t>
  </si>
  <si>
    <t>Northumberland National Park Authority</t>
  </si>
  <si>
    <t xml:space="preserve">Archaeological Finds Specialist </t>
  </si>
  <si>
    <t>Essex County Council Field Archaeology Unit</t>
  </si>
  <si>
    <t>Braintree</t>
  </si>
  <si>
    <t>Archaeological Finds Specialist</t>
  </si>
  <si>
    <t xml:space="preserve">Essex County Council
</t>
  </si>
  <si>
    <t>Parklands Project Officer</t>
  </si>
  <si>
    <t>Hereford Nature Trust</t>
  </si>
  <si>
    <t>3 yrs</t>
  </si>
  <si>
    <t xml:space="preserve">Exploring Surrey’s Past Officer </t>
  </si>
  <si>
    <t>Surrey CC</t>
  </si>
  <si>
    <t xml:space="preserve">Surrey History Centre, Woking </t>
  </si>
  <si>
    <t>Assistant Rural Surveyor</t>
  </si>
  <si>
    <t>South West RO, Wessex</t>
  </si>
  <si>
    <t>Moorland Heritage Officer</t>
  </si>
  <si>
    <t>20/10/10</t>
  </si>
  <si>
    <t>Exmoor National Park</t>
  </si>
  <si>
    <t>Historic Churchyards Officer</t>
  </si>
  <si>
    <t>Perth and Kinross Heritage Trust</t>
  </si>
  <si>
    <t>Historic Land-Use Assessment Officer</t>
  </si>
  <si>
    <t xml:space="preserve">Head Warden </t>
  </si>
  <si>
    <t>maternity</t>
  </si>
  <si>
    <t xml:space="preserve">Lyme Park, North West </t>
  </si>
  <si>
    <t xml:space="preserve">Assistant Building Surveyor </t>
  </si>
  <si>
    <t xml:space="preserve">KTP Associate in the Field of History </t>
  </si>
  <si>
    <t>HEART</t>
  </si>
  <si>
    <t>18 motnhs</t>
  </si>
  <si>
    <t>UEA, Norwich</t>
  </si>
  <si>
    <t>Historic Landscape Characterisation Officers</t>
  </si>
  <si>
    <t>The West Yorkshire Archaeology Advisory Service</t>
  </si>
  <si>
    <t>3 yrs 6 months</t>
  </si>
  <si>
    <t xml:space="preserve">Assistant Rural Surveyor </t>
  </si>
  <si>
    <t xml:space="preserve">Polesden Lacey RO, South East </t>
  </si>
  <si>
    <t>Heritage Officer</t>
  </si>
  <si>
    <t xml:space="preserve">Historic Environment Field Adviser </t>
  </si>
  <si>
    <t>Historic Environment Record Officer</t>
  </si>
  <si>
    <t>North Yorkshire CC</t>
  </si>
  <si>
    <t>County Hall, Northallerton</t>
  </si>
  <si>
    <t xml:space="preserve">North Yorkshire County Council </t>
  </si>
  <si>
    <t xml:space="preserve">Rural Surveyor </t>
  </si>
  <si>
    <t>Church Heritage Officer</t>
  </si>
  <si>
    <t>The Church in Wales</t>
  </si>
  <si>
    <t>Wales</t>
  </si>
  <si>
    <t xml:space="preserve">Building Surveyor </t>
  </si>
  <si>
    <t xml:space="preserve">Hughenden Manor RO, Thames &amp; Solent </t>
  </si>
  <si>
    <t>East of England RO</t>
  </si>
  <si>
    <t>Heritage Lottery Fund</t>
  </si>
  <si>
    <t>Kettering</t>
  </si>
  <si>
    <t xml:space="preserve">Clumber Park RO, East Midlands </t>
  </si>
  <si>
    <t>Heritage Outreach Officer</t>
  </si>
  <si>
    <t>Northamptonshire County Council</t>
  </si>
  <si>
    <t>Northamptonshire Record Office, Northampton</t>
  </si>
  <si>
    <t>Archaeologist,  Chester Urban Archaeological Database - 2 posts</t>
  </si>
  <si>
    <t>Cheshire West and Chester</t>
  </si>
  <si>
    <t>Chester</t>
  </si>
  <si>
    <t>Archaeology Outreach Officer (Part time)</t>
  </si>
  <si>
    <t>Thames Estuary Partnership</t>
  </si>
  <si>
    <t>Archaeology and Heritage Assistant</t>
  </si>
  <si>
    <t>Lake District National Park Authority</t>
  </si>
  <si>
    <t>Kendal</t>
  </si>
  <si>
    <t>Curatorial Assistant</t>
  </si>
  <si>
    <t>York Archaeological Trust</t>
  </si>
  <si>
    <t>East Peak Industrial Heritage Support Officer</t>
  </si>
  <si>
    <t>East Peak Innovation Partnership</t>
  </si>
  <si>
    <t>South and West Yorkshire</t>
  </si>
  <si>
    <t>West Yorkshire Archaeology Services</t>
  </si>
  <si>
    <t>Wakefield</t>
  </si>
  <si>
    <t>High Fell Project Officer</t>
  </si>
  <si>
    <t>Cumbria Wildlife Trust</t>
  </si>
  <si>
    <t>Kendal, Cumbria</t>
  </si>
  <si>
    <t xml:space="preserve">Temporary Historic Environment Record Officer (Maternity Cover). </t>
  </si>
  <si>
    <t xml:space="preserve">Highland Council, Planning and Development </t>
  </si>
  <si>
    <t>Inverness</t>
  </si>
  <si>
    <t>Community Liason Officer Scotland Rural Past</t>
  </si>
  <si>
    <t>Education Officer</t>
  </si>
  <si>
    <t xml:space="preserve">Archaeology Scotland </t>
  </si>
  <si>
    <t>Archaeological Finds Officer</t>
  </si>
  <si>
    <t>Suffolk County Council</t>
  </si>
  <si>
    <t>Assistant Rural Archaeologist</t>
  </si>
  <si>
    <t>Norfolk County Council</t>
  </si>
  <si>
    <t>Gressenhall, Dereham, Norfolk</t>
  </si>
  <si>
    <t>Skills for the Future Training Officer</t>
  </si>
  <si>
    <t>East Sussex County Council</t>
  </si>
  <si>
    <t>Lewes, East Sussex</t>
  </si>
  <si>
    <t>Experienced Archaeologists</t>
  </si>
  <si>
    <t>Bristol and Region Archaeological Services (BaRAS)</t>
  </si>
  <si>
    <t>Bristol (Some travelling when required)</t>
  </si>
  <si>
    <t>Historic Environment Researcher</t>
  </si>
  <si>
    <t>Isles of Scilly Council</t>
  </si>
  <si>
    <t xml:space="preserve">Cornwall /Isles of Scilly (location flexible) </t>
  </si>
  <si>
    <t>Community Outreach Officer</t>
  </si>
  <si>
    <t>Salisbury, Wiltshire</t>
  </si>
  <si>
    <t>North Somerset Council</t>
  </si>
  <si>
    <t>Based in Weston-super-Mare</t>
  </si>
  <si>
    <t>Moorland Heritage Officer (part-time)</t>
  </si>
  <si>
    <t>Exmoor Moorland Landscape Partnership Scheme</t>
  </si>
  <si>
    <t>Exmoor, Dulverton</t>
  </si>
  <si>
    <t>Countryside Archaeological Advisor</t>
  </si>
  <si>
    <t>Somerset County Council</t>
  </si>
  <si>
    <t>Norton Fitzwarren, Taunton</t>
  </si>
  <si>
    <t xml:space="preserve">Sandford Heritage  Cordite, Clay and Calluna Project Officer </t>
  </si>
  <si>
    <t>Dorest County Council</t>
  </si>
  <si>
    <t xml:space="preserve">Corfe Mullen </t>
  </si>
  <si>
    <t>Historic Environment Record Assistant</t>
  </si>
  <si>
    <t>Surrey Heritage</t>
  </si>
  <si>
    <t>Surrey History Centre, Woking</t>
  </si>
  <si>
    <t>Temporary Investigator (Atlanterra Project)</t>
  </si>
  <si>
    <t>RCAHMW</t>
  </si>
  <si>
    <t>ABERYSTWYTH</t>
  </si>
  <si>
    <t>Development Control Archaeologist / Archaeolegydd Rheoli Datblygu</t>
  </si>
  <si>
    <t>Gwynedd Archaeological Trust / YMDDIRIEDOLAETH ARC</t>
  </si>
  <si>
    <t>Bangor, Gwynedd</t>
  </si>
  <si>
    <t>Archaeolegydd Allgymorth ac Addysg / Outreach and Education Archaeologist</t>
  </si>
  <si>
    <t>YMDDIRIEDOLAETH ARCHAEOLEGOL GWYNEDD / GWYNEDD ARC</t>
  </si>
  <si>
    <t>Conservation and Community Officer for Wales</t>
  </si>
  <si>
    <t>Council for British Archaeology</t>
  </si>
  <si>
    <t>Cardiff</t>
  </si>
  <si>
    <t>avg.</t>
  </si>
  <si>
    <t xml:space="preserve">Property Manager </t>
  </si>
  <si>
    <t>The National Trust for Scotland</t>
  </si>
  <si>
    <t>Hugh Miller Birthplace Cottage &amp;</t>
  </si>
  <si>
    <t xml:space="preserve">House Manager </t>
  </si>
  <si>
    <t xml:space="preserve">Hatchlands Park, South East </t>
  </si>
  <si>
    <t xml:space="preserve">Standen, West Sussex </t>
  </si>
  <si>
    <t xml:space="preserve">Liverpool Properties House Manager </t>
  </si>
  <si>
    <t>Liverpool</t>
  </si>
  <si>
    <t xml:space="preserve">House &amp; Collections Manager </t>
  </si>
  <si>
    <t>19/1/11</t>
  </si>
  <si>
    <t xml:space="preserve">Mount Steward, Northern Ireland </t>
  </si>
  <si>
    <t>Senior Planning Archaeologist</t>
  </si>
  <si>
    <t>Leicestershire County Council</t>
  </si>
  <si>
    <t>House &amp; Collections Manager</t>
  </si>
  <si>
    <t>Erddig, Wales</t>
  </si>
  <si>
    <t xml:space="preserve">Countryside Archaeological Advisor </t>
  </si>
  <si>
    <t>Somerset County Council Heritage Service</t>
  </si>
  <si>
    <t>Somerset Levels and Moors</t>
  </si>
  <si>
    <t xml:space="preserve">House &amp; Garden Manager </t>
  </si>
  <si>
    <t>28/10/10</t>
  </si>
  <si>
    <t xml:space="preserve">Fenton House &amp; Willow Rd, Hampstead, London </t>
  </si>
  <si>
    <t xml:space="preserve">House &amp; Gardens Manager </t>
  </si>
  <si>
    <t xml:space="preserve">Red House &amp; Rainham Hall, Bexleyheath, Thames &amp; Solent </t>
  </si>
  <si>
    <t xml:space="preserve">Dunster Castle, Wessex </t>
  </si>
  <si>
    <t xml:space="preserve">Gardens &amp; Countryside Manager </t>
  </si>
  <si>
    <t xml:space="preserve">Winkworth Arboretum or Claremont, South East </t>
  </si>
  <si>
    <t>york</t>
  </si>
  <si>
    <t>Countryside Operations Manager</t>
  </si>
  <si>
    <t xml:space="preserve">Clent Hills or Kinver Edge, West Midlands </t>
  </si>
  <si>
    <t>Kent Countryside</t>
  </si>
  <si>
    <t xml:space="preserve">Herefordshire Brockhampton Estate, West Midlands </t>
  </si>
  <si>
    <t xml:space="preserve">Coast &amp; Countryside Manager </t>
  </si>
  <si>
    <t xml:space="preserve">Strangford Lough or Mount Steward, Northern Ireland </t>
  </si>
  <si>
    <t xml:space="preserve">Heritage Manager </t>
  </si>
  <si>
    <t xml:space="preserve">Hughenden Manor, Thames &amp; Solent </t>
  </si>
  <si>
    <t xml:space="preserve">Site Managers </t>
  </si>
  <si>
    <t>Nottingham CC</t>
  </si>
  <si>
    <t xml:space="preserve">Nottingham Castle or Wollaton Park &amp; Greens Mill </t>
  </si>
  <si>
    <t>Bedwellty House &amp; Park Manager</t>
  </si>
  <si>
    <t>Blaenau Gwent County Borough Council</t>
  </si>
  <si>
    <t>Bedwellty House</t>
  </si>
  <si>
    <t xml:space="preserve">Scheme Manager </t>
  </si>
  <si>
    <t>Creswell Heritage Trust</t>
  </si>
  <si>
    <t>Welbeck, Derbyshire/Nottinghamshire Border</t>
  </si>
  <si>
    <t>South Devon</t>
  </si>
  <si>
    <t>Historic Towns Forum</t>
  </si>
  <si>
    <t>UWE</t>
  </si>
  <si>
    <t>Bristol</t>
  </si>
  <si>
    <t>Seaton Delaval Hall or Scots’ Gap</t>
  </si>
  <si>
    <t>Lindisfarne Castle or Northumberland Coast, Yorkshire &amp; North East</t>
  </si>
  <si>
    <t>Archaeology Consultant</t>
  </si>
  <si>
    <t>The National Trust</t>
  </si>
  <si>
    <t>Attingham Park Regional Hub, Shropshire or Minerva Mill Regional Hub, Warwickshire</t>
  </si>
  <si>
    <t>Scotney Castle (Area Office), Tunbridge Wells, Kent</t>
  </si>
  <si>
    <t>Director, Fishbourne Roman Palace</t>
  </si>
  <si>
    <t>Sussex Archaeological Society</t>
  </si>
  <si>
    <t>University of Exeter</t>
  </si>
  <si>
    <t>Property Manager</t>
  </si>
  <si>
    <t>Seaton Delaval Hall or Holy Jesus Hospital</t>
  </si>
  <si>
    <t>Bodnant Garden, Wale</t>
  </si>
  <si>
    <t>Penrhyn Castle, Wales</t>
  </si>
  <si>
    <t>Trust Director (Chief Archaeologist)</t>
  </si>
  <si>
    <t>Gwynedd Archaeological Trust</t>
  </si>
  <si>
    <t xml:space="preserve">Centre Manager </t>
  </si>
  <si>
    <t>Ruskin Mill Educational Trust</t>
  </si>
  <si>
    <t>Stourbridge</t>
  </si>
  <si>
    <t xml:space="preserve">Mid Ulster – The Argory </t>
  </si>
  <si>
    <t xml:space="preserve">Dinefwr Park, Wales </t>
  </si>
  <si>
    <t xml:space="preserve">Bedfordshire &amp; Hertfordshire </t>
  </si>
  <si>
    <t>Dinefwr Park, Wales</t>
  </si>
  <si>
    <t>Director Sobriety Project</t>
  </si>
  <si>
    <t>The Yorkshire Waterways Museum</t>
  </si>
  <si>
    <t xml:space="preserve">The Vyne, Thames &amp; Solent </t>
  </si>
  <si>
    <t>Project Leader</t>
  </si>
  <si>
    <t>Hermitage Wharf Projects</t>
  </si>
  <si>
    <t>Wapping, London</t>
  </si>
  <si>
    <t xml:space="preserve">Consultancy Manager (Archaeologist) </t>
  </si>
  <si>
    <t>Clumber Park RO, East Midlands</t>
  </si>
  <si>
    <t xml:space="preserve">Hughenden Manor RO or Osterley Park, Thames &amp; Solent </t>
  </si>
  <si>
    <t xml:space="preserve">Consultancy Manager [Building Surveyor] </t>
  </si>
  <si>
    <t xml:space="preserve">Altrincham RO, North West </t>
  </si>
  <si>
    <t xml:space="preserve">Grasmere RO </t>
  </si>
  <si>
    <t>Eastleigh Court RO, Wessex</t>
  </si>
  <si>
    <t xml:space="preserve">. Gower Peninsula, Wales </t>
  </si>
  <si>
    <t>Head of Public Affairs</t>
  </si>
  <si>
    <t>ARA, Archives &amp; Records Association, UK &amp; Ireland</t>
  </si>
  <si>
    <t>General Manager</t>
  </si>
  <si>
    <t>Petworth, Uppark &amp; Woolbeding Garden</t>
  </si>
  <si>
    <t xml:space="preserve">Petworth, Uppark &amp; Woolbeding Gardens </t>
  </si>
  <si>
    <t xml:space="preserve">Dark Peak RO, East Midlands </t>
  </si>
  <si>
    <t>Anglesey Abbey &amp; Wicken Fen, Cambridgeshire</t>
  </si>
  <si>
    <t xml:space="preserve">Historic Environment Director </t>
  </si>
  <si>
    <t xml:space="preserve">CO Heelis </t>
  </si>
  <si>
    <t>Herefordshire Parklands Project Manager</t>
  </si>
  <si>
    <t>Herefordshire Nature Trust</t>
  </si>
  <si>
    <t>Herefordshire</t>
  </si>
  <si>
    <t>Business Development Manager</t>
  </si>
  <si>
    <t>Operations Manager</t>
  </si>
  <si>
    <t>Director</t>
  </si>
  <si>
    <t>Built Environment Forum Scotland</t>
  </si>
  <si>
    <t>Scottish church Heritage research</t>
  </si>
  <si>
    <t>Cupar, Fife; Angus</t>
  </si>
  <si>
    <t>Chichester</t>
  </si>
  <si>
    <t>Archaeologist  (22hrs pw)</t>
  </si>
  <si>
    <t>South Wales, Llandeilo</t>
  </si>
  <si>
    <t>IFA training Environmental Archaeology</t>
  </si>
  <si>
    <t>University of Durham</t>
  </si>
  <si>
    <t>IFA training Roman Pottery</t>
  </si>
  <si>
    <t xml:space="preserve">Archaeology South East, </t>
  </si>
  <si>
    <t xml:space="preserve">IFA training aerial </t>
  </si>
  <si>
    <t>Training Placement in Maritime Archaeology</t>
  </si>
  <si>
    <t>Hampshire &amp; Wight Trust for Maritime Archaeology</t>
  </si>
  <si>
    <t>Southampton</t>
  </si>
  <si>
    <t>IFA Workplace Learning Bursary in Non-Intrusive Archaeological Techniques</t>
  </si>
  <si>
    <t>University of Salford</t>
  </si>
  <si>
    <t>Artefact Specialist</t>
  </si>
  <si>
    <t xml:space="preserve">Finds Processor &amp; Building Material Specialist </t>
  </si>
  <si>
    <t>Marine Geophysicists</t>
  </si>
  <si>
    <t>Zooarchaeologist</t>
  </si>
  <si>
    <t>Phytolith Laboratory Technician</t>
  </si>
  <si>
    <t>UCL</t>
  </si>
  <si>
    <t>Geomatics Officer</t>
  </si>
  <si>
    <t xml:space="preserve">Archaeological Surveyor </t>
  </si>
  <si>
    <t xml:space="preserve">Archaeobotanical Specialist </t>
  </si>
  <si>
    <t>19/1/10</t>
  </si>
  <si>
    <t>Bakewell or Sheffield</t>
  </si>
  <si>
    <t>Maritime Archaeologist</t>
  </si>
  <si>
    <t>Emu Ltd</t>
  </si>
  <si>
    <r>
      <t xml:space="preserve"> </t>
    </r>
    <r>
      <rPr>
        <sz val="10"/>
        <rFont val="Times New Roman"/>
        <family val="1"/>
      </rPr>
      <t>Durley, Southampton, Hampshire, UK</t>
    </r>
  </si>
  <si>
    <t xml:space="preserve">Archaeologist [Maritime] </t>
  </si>
  <si>
    <t xml:space="preserve">Fort Cumberland </t>
  </si>
  <si>
    <t xml:space="preserve">Assistant Scientific Dating Co-ordinator </t>
  </si>
  <si>
    <t xml:space="preserve">negotiable location </t>
  </si>
  <si>
    <t xml:space="preserve">Marine Archaeologist </t>
  </si>
  <si>
    <t>Archaeobotanist</t>
  </si>
  <si>
    <t>The British Museum</t>
  </si>
  <si>
    <t>Project Archaeologist (Geophysics)</t>
  </si>
  <si>
    <t>Archaeological Services and Consultancy Ltd</t>
  </si>
  <si>
    <t>Milton Keynes</t>
  </si>
  <si>
    <t>Oxford Archaeology</t>
  </si>
  <si>
    <t>Oxford, Lancaster or Cambridge</t>
  </si>
  <si>
    <t>Archaeological Aerial Photograph Interpreter</t>
  </si>
  <si>
    <t>Landscape Surveyor</t>
  </si>
  <si>
    <t>Archaeologist (Geophysics/Excavation)</t>
  </si>
  <si>
    <t>Palaeoecology Research Services Ltd</t>
  </si>
  <si>
    <t>Hull</t>
  </si>
  <si>
    <t xml:space="preserve">Archaeobotanical Specialist  </t>
  </si>
  <si>
    <t xml:space="preserve">Senior Archaeobotanist / Palaeoecologist </t>
  </si>
  <si>
    <t>Fort Cumberland</t>
  </si>
  <si>
    <t>Investigator :  Aerial Survey and Investigation</t>
  </si>
  <si>
    <t>Swindon</t>
  </si>
  <si>
    <t>Principal Geomatics Officer</t>
  </si>
  <si>
    <t>Conservation Assistant</t>
  </si>
  <si>
    <t>Nostell Priory, Yorkshire &amp; North East</t>
  </si>
  <si>
    <t xml:space="preserve">Knole House, South East </t>
  </si>
  <si>
    <t xml:space="preserve">Nymans, South East </t>
  </si>
  <si>
    <t xml:space="preserve">Plas Newydd, Wales </t>
  </si>
  <si>
    <t xml:space="preserve">Erddig, Wales </t>
  </si>
  <si>
    <t xml:space="preserve">Mottisfont Abbey, Thames &amp; Solent </t>
  </si>
  <si>
    <t xml:space="preserve">Clandon Park, South East </t>
  </si>
  <si>
    <t xml:space="preserve">Mansion Conservation Assistant </t>
  </si>
  <si>
    <t xml:space="preserve">Tatton Park, North West </t>
  </si>
  <si>
    <t>National Trust:</t>
  </si>
  <si>
    <t>Clandon Park, South East</t>
  </si>
  <si>
    <t xml:space="preserve">Preventive Conservator </t>
  </si>
  <si>
    <t>The Tate</t>
  </si>
  <si>
    <t xml:space="preserve">Conservation Technician - Paper </t>
  </si>
  <si>
    <t>National Galleries of Scotland</t>
  </si>
  <si>
    <t xml:space="preserve">Temporary Project Conservator </t>
  </si>
  <si>
    <t>Doncaster CC</t>
  </si>
  <si>
    <t>King’s Own Yorkshire Light Infantry Museum</t>
  </si>
  <si>
    <t xml:space="preserve">Preventive Conservation Assistant </t>
  </si>
  <si>
    <t>National Maritime Museum</t>
  </si>
  <si>
    <t>Textile Conservation Intern</t>
  </si>
  <si>
    <t>Textile Conservation Studio</t>
  </si>
  <si>
    <t xml:space="preserve">Metals Conservation Intern </t>
  </si>
  <si>
    <t>Part-time Conservation Technician</t>
  </si>
  <si>
    <t>Historic Royal Palaces</t>
  </si>
  <si>
    <t xml:space="preserve">Hampton Court Palace </t>
  </si>
  <si>
    <t xml:space="preserve">Conservation Officer </t>
  </si>
  <si>
    <t>Newcastle CC</t>
  </si>
  <si>
    <t>Stephenson Railway Museum</t>
  </si>
  <si>
    <t xml:space="preserve">Conservation Adviser </t>
  </si>
  <si>
    <t>The Victorian Society</t>
  </si>
  <si>
    <t xml:space="preserve">Collections Officer/Regional Conservator </t>
  </si>
  <si>
    <t>18/8/10</t>
  </si>
  <si>
    <t>Lincolnshire CC</t>
  </si>
  <si>
    <t>Lincolnshire Archives</t>
  </si>
  <si>
    <t>Textile Conservator</t>
  </si>
  <si>
    <t>National Museum Wales</t>
  </si>
  <si>
    <t>St Fagans National History Museum</t>
  </si>
  <si>
    <t xml:space="preserve">Textile Conservator </t>
  </si>
  <si>
    <t>St Fagan’s Natural History Museum</t>
  </si>
  <si>
    <t xml:space="preserve">Conservator – Stone, Wall Paintings &amp; Mosaics </t>
  </si>
  <si>
    <t xml:space="preserve">Preventative Conservator </t>
  </si>
  <si>
    <t>Kensington Palace</t>
  </si>
  <si>
    <t xml:space="preserve">Textile Treatment Conservators </t>
  </si>
  <si>
    <t>Conservator</t>
  </si>
  <si>
    <t>Mary Rose Trust</t>
  </si>
  <si>
    <t>Portsmouth</t>
  </si>
  <si>
    <t>Assistant Textile Conservator</t>
  </si>
  <si>
    <t>Assistant Conservator</t>
  </si>
  <si>
    <t>Queen Anne’s Gate, South East</t>
  </si>
  <si>
    <t xml:space="preserve">Conservator </t>
  </si>
  <si>
    <t>Herefordshire Council</t>
  </si>
  <si>
    <t xml:space="preserve">Assistant Artefact Conservator </t>
  </si>
  <si>
    <t>National Museums Scotland</t>
  </si>
  <si>
    <t>Temporary Assistant Conservator</t>
  </si>
  <si>
    <t xml:space="preserve">Paper Conservator </t>
  </si>
  <si>
    <t xml:space="preserve">Preventative Conservation Co-ordinator </t>
  </si>
  <si>
    <t xml:space="preserve">Conservator Metals </t>
  </si>
  <si>
    <t xml:space="preserve">Preventative Conservator/Preventative Conservation Scientist </t>
  </si>
  <si>
    <t xml:space="preserve">Project Conservator </t>
  </si>
  <si>
    <t>Birmingham CC</t>
  </si>
  <si>
    <t>The War Memorials Trust</t>
  </si>
  <si>
    <t>Conservation Officer</t>
  </si>
  <si>
    <t>Hertfordshire Building Preservation Trust</t>
  </si>
  <si>
    <t>Hertford</t>
  </si>
  <si>
    <t xml:space="preserve">Objects Conservator </t>
  </si>
  <si>
    <t>Ashmolean Museum</t>
  </si>
  <si>
    <t>University of Oxford</t>
  </si>
  <si>
    <t xml:space="preserve">Collections Conservator </t>
  </si>
  <si>
    <t>University of Oxford Library Services</t>
  </si>
  <si>
    <t>Bodleian Library</t>
  </si>
  <si>
    <t xml:space="preserve">Senior Conservation &amp; Design Officer </t>
  </si>
  <si>
    <t>Shropshire CC</t>
  </si>
  <si>
    <t>Shirehall, Shrewsbury</t>
  </si>
  <si>
    <t>Special Project Officers</t>
  </si>
  <si>
    <t>Digital Preservation Coalition:</t>
  </si>
  <si>
    <t>University of Glasgow or York</t>
  </si>
  <si>
    <t>Scots’ Gap, Yorkshire &amp; North East</t>
  </si>
  <si>
    <t>Conservator of Manuscripts &amp; Printed</t>
  </si>
  <si>
    <t>The Fitzwilliam Museum</t>
  </si>
  <si>
    <t>University of Cambridge</t>
  </si>
  <si>
    <t xml:space="preserve">Consultancy Manager (Conservator) </t>
  </si>
  <si>
    <t xml:space="preserve">London &amp; South East </t>
  </si>
  <si>
    <t>Head of Conservation London &amp; East Region</t>
  </si>
  <si>
    <t>Assistant Building Conservation Officer</t>
  </si>
  <si>
    <t>Yorkshire Dales National Park Authority</t>
  </si>
  <si>
    <t>Bainbridge, Wensleydale</t>
  </si>
  <si>
    <t>Heritage Conservation Assistant Manager</t>
  </si>
  <si>
    <t>Woking, Surrey</t>
  </si>
  <si>
    <t>Avg. Pay</t>
  </si>
  <si>
    <t xml:space="preserve">Designer/Illustrator </t>
  </si>
  <si>
    <t xml:space="preserve">Senior Graphic Designer </t>
  </si>
  <si>
    <t>British Museum</t>
  </si>
  <si>
    <t xml:space="preserve">Archaeological Illustrator </t>
  </si>
  <si>
    <t>Northamptonshire Archaeology, Northamptonshire CC</t>
  </si>
  <si>
    <t>Northampton</t>
  </si>
  <si>
    <t>Designer/Illustrator</t>
  </si>
  <si>
    <t>Archaeological Graphics Officer</t>
  </si>
  <si>
    <t>Project Manager – Consultancy</t>
  </si>
  <si>
    <t>Archaeological Consultant</t>
  </si>
  <si>
    <t>RPS Group PLC</t>
  </si>
  <si>
    <t xml:space="preserve">Warwickshire </t>
  </si>
  <si>
    <t>Principal/Senior Archaeological Consultant</t>
  </si>
  <si>
    <t>WSP Environment and Energy</t>
  </si>
  <si>
    <t>London or Basingstoke</t>
  </si>
  <si>
    <t>Archaeology and Heritage IT Consultant</t>
  </si>
  <si>
    <t>exeGesIS SDM Ltd</t>
  </si>
  <si>
    <t>Consultancy Manager (Archaeologist)</t>
  </si>
  <si>
    <t xml:space="preserve">Heritage Consultant/Senior Consultant </t>
  </si>
  <si>
    <t>ECUS Ltd.</t>
  </si>
  <si>
    <t>Heritage Consultant (for maternity cover)</t>
  </si>
  <si>
    <t>Finds &amp; Environmental Specialists</t>
  </si>
  <si>
    <t>UK-wide</t>
  </si>
  <si>
    <t>Assistant Research Officer</t>
  </si>
  <si>
    <t>Kemble Head Office</t>
  </si>
  <si>
    <t xml:space="preserve">Archaeological Assistant </t>
  </si>
  <si>
    <t xml:space="preserve">Assistant Archaeologists </t>
  </si>
  <si>
    <t>Project Co-orginator/Manager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</si>
</sst>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 £&quot;#,##0.00\ ;&quot;-£&quot;#,##0.00\ ;&quot; £-&quot;#\ ;@\ "/>
    <numFmt numFmtId="173" formatCode="dd/mm/yy"/>
    <numFmt numFmtId="174" formatCode="[$£-809]#,##0;[Red]\-[$£-809]#,##0"/>
    <numFmt numFmtId="175" formatCode="[$£-809]#,##0.00;[Red]\-[$£-809]#,##0.00"/>
    <numFmt numFmtId="176" formatCode="\£#,##0.00;[Red]&quot;-£&quot;#,##0.00"/>
    <numFmt numFmtId="177" formatCode="\£#,##0;[Red]&quot;-£&quot;#,##0"/>
    <numFmt numFmtId="178" formatCode="[$£-809]#,##0\ ;\-[$£-809]#,##0\ ;[$£-809]\-#\ ;@\ "/>
    <numFmt numFmtId="179" formatCode="\$#,##0.00"/>
    <numFmt numFmtId="180" formatCode="&quot; £&quot;#,##0\ ;&quot;-£&quot;#,##0\ ;&quot; £-&quot;#\ ;@\ "/>
    <numFmt numFmtId="181" formatCode="\£#,##0.00"/>
    <numFmt numFmtId="182" formatCode="dd/mm/yyyy;@"/>
    <numFmt numFmtId="183" formatCode="_-[$£-809]* #,##0.00_-;\-[$£-809]* #,##0.00_-;_-[$£-809]* \-??_-;_-@_-"/>
    <numFmt numFmtId="184" formatCode="_(* #,##0.0_);_(* \(#,##0.0\);_(* &quot;-&quot;??_);_(@_)"/>
    <numFmt numFmtId="185" formatCode="_(* #,##0_);_(* \(#,##0\);_(* &quot;-&quot;??_);_(@_)"/>
    <numFmt numFmtId="186" formatCode="&quot; £&quot;#,##0.0\ ;&quot;-£&quot;#,##0.0\ ;&quot; £-&quot;#\ ;@\ "/>
    <numFmt numFmtId="187" formatCode="[$£-809]#,##0.0;[Red]\-[$£-809]#,##0.0"/>
    <numFmt numFmtId="188" formatCode="\£#,##0.0"/>
    <numFmt numFmtId="189" formatCode="\£#,##0"/>
    <numFmt numFmtId="190" formatCode="_-[$£-809]* #,##0.0_-;\-[$£-809]* #,##0.0_-;_-[$£-809]* \-??_-;_-@_-"/>
    <numFmt numFmtId="191" formatCode="_-[$£-809]* #,##0_-;\-[$£-809]* #,##0_-;_-[$£-809]* \-??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0"/>
      <name val="DejaVu San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3" fontId="0" fillId="0" borderId="0" xfId="0" applyNumberFormat="1" applyAlignment="1">
      <alignment horizontal="left"/>
    </xf>
    <xf numFmtId="172" fontId="0" fillId="0" borderId="0" xfId="44" applyFill="1" applyBorder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4" fillId="0" borderId="7" xfId="55" applyFont="1" applyFill="1" applyBorder="1" applyAlignment="1">
      <alignment horizontal="left"/>
      <protection/>
    </xf>
    <xf numFmtId="173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4" fillId="0" borderId="0" xfId="55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173" fontId="0" fillId="0" borderId="0" xfId="0" applyNumberFormat="1" applyFont="1" applyFill="1" applyAlignment="1">
      <alignment/>
    </xf>
    <xf numFmtId="172" fontId="0" fillId="0" borderId="0" xfId="44" applyFill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9" fontId="0" fillId="0" borderId="0" xfId="58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58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0" fontId="14" fillId="0" borderId="0" xfId="55" applyFont="1" applyFill="1" applyBorder="1" applyAlignment="1">
      <alignment horizontal="left" wrapText="1"/>
      <protection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7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14" fillId="0" borderId="0" xfId="55" applyNumberFormat="1" applyFont="1" applyFill="1" applyBorder="1" applyAlignment="1">
      <alignment horizontal="left"/>
      <protection/>
    </xf>
    <xf numFmtId="180" fontId="0" fillId="0" borderId="0" xfId="44" applyNumberFormat="1" applyFill="1" applyBorder="1" applyAlignment="1" applyProtection="1">
      <alignment horizontal="left"/>
      <protection/>
    </xf>
    <xf numFmtId="0" fontId="0" fillId="0" borderId="0" xfId="44" applyNumberFormat="1" applyFill="1" applyBorder="1" applyAlignment="1" applyProtection="1">
      <alignment horizontal="left"/>
      <protection/>
    </xf>
    <xf numFmtId="177" fontId="0" fillId="0" borderId="0" xfId="0" applyNumberFormat="1" applyAlignment="1">
      <alignment/>
    </xf>
    <xf numFmtId="9" fontId="0" fillId="0" borderId="0" xfId="58" applyFont="1" applyFill="1" applyBorder="1" applyAlignment="1" applyProtection="1">
      <alignment/>
      <protection/>
    </xf>
    <xf numFmtId="177" fontId="14" fillId="0" borderId="0" xfId="0" applyNumberFormat="1" applyFont="1" applyAlignment="1">
      <alignment/>
    </xf>
    <xf numFmtId="0" fontId="0" fillId="0" borderId="0" xfId="44" applyNumberFormat="1" applyFill="1" applyBorder="1" applyAlignment="1" applyProtection="1">
      <alignment horizontal="right"/>
      <protection/>
    </xf>
    <xf numFmtId="0" fontId="0" fillId="0" borderId="0" xfId="44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182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174" fontId="0" fillId="0" borderId="0" xfId="0" applyNumberFormat="1" applyFont="1" applyAlignment="1">
      <alignment horizontal="left"/>
    </xf>
    <xf numFmtId="0" fontId="0" fillId="0" borderId="0" xfId="44" applyNumberForma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0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right"/>
    </xf>
    <xf numFmtId="0" fontId="14" fillId="0" borderId="0" xfId="0" applyFont="1" applyAlignment="1">
      <alignment horizontal="left"/>
    </xf>
    <xf numFmtId="172" fontId="22" fillId="0" borderId="0" xfId="44" applyFont="1" applyFill="1" applyBorder="1" applyAlignment="1" applyProtection="1">
      <alignment horizontal="left"/>
      <protection/>
    </xf>
    <xf numFmtId="17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19" fillId="0" borderId="0" xfId="0" applyFont="1" applyAlignment="1">
      <alignment horizontal="justify"/>
    </xf>
    <xf numFmtId="185" fontId="0" fillId="0" borderId="0" xfId="42" applyNumberFormat="1" applyAlignment="1">
      <alignment/>
    </xf>
    <xf numFmtId="180" fontId="0" fillId="0" borderId="0" xfId="44" applyNumberFormat="1" applyFill="1" applyBorder="1" applyAlignment="1" applyProtection="1">
      <alignment horizontal="right"/>
      <protection/>
    </xf>
    <xf numFmtId="180" fontId="0" fillId="0" borderId="0" xfId="44" applyNumberFormat="1" applyAlignment="1">
      <alignment horizontal="right"/>
    </xf>
    <xf numFmtId="180" fontId="0" fillId="0" borderId="0" xfId="0" applyNumberFormat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185" fontId="0" fillId="0" borderId="0" xfId="42" applyNumberFormat="1" applyFill="1" applyBorder="1" applyAlignment="1" applyProtection="1">
      <alignment/>
      <protection/>
    </xf>
    <xf numFmtId="9" fontId="0" fillId="0" borderId="0" xfId="58" applyAlignment="1">
      <alignment horizontal="left"/>
    </xf>
    <xf numFmtId="180" fontId="0" fillId="0" borderId="0" xfId="44" applyNumberFormat="1" applyFill="1" applyBorder="1" applyAlignment="1" applyProtection="1">
      <alignment/>
      <protection/>
    </xf>
    <xf numFmtId="180" fontId="0" fillId="0" borderId="0" xfId="0" applyNumberFormat="1" applyAlignment="1">
      <alignment/>
    </xf>
    <xf numFmtId="0" fontId="0" fillId="0" borderId="7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0" fontId="0" fillId="0" borderId="7" xfId="0" applyFont="1" applyFill="1" applyBorder="1" applyAlignment="1">
      <alignment horizontal="left"/>
    </xf>
    <xf numFmtId="180" fontId="0" fillId="0" borderId="0" xfId="0" applyNumberFormat="1" applyFill="1" applyAlignment="1">
      <alignment horizontal="left"/>
    </xf>
    <xf numFmtId="180" fontId="0" fillId="0" borderId="0" xfId="0" applyNumberFormat="1" applyFill="1" applyAlignment="1">
      <alignment/>
    </xf>
    <xf numFmtId="174" fontId="0" fillId="0" borderId="0" xfId="44" applyNumberFormat="1" applyFill="1" applyBorder="1" applyAlignment="1" applyProtection="1">
      <alignment horizontal="left"/>
      <protection/>
    </xf>
    <xf numFmtId="180" fontId="0" fillId="0" borderId="0" xfId="44" applyNumberFormat="1" applyAlignment="1">
      <alignment horizontal="left"/>
    </xf>
    <xf numFmtId="0" fontId="19" fillId="0" borderId="7" xfId="0" applyFont="1" applyFill="1" applyBorder="1" applyAlignment="1">
      <alignment horizontal="left"/>
    </xf>
    <xf numFmtId="180" fontId="0" fillId="0" borderId="0" xfId="44" applyNumberFormat="1" applyAlignment="1">
      <alignment/>
    </xf>
    <xf numFmtId="180" fontId="0" fillId="0" borderId="7" xfId="44" applyNumberFormat="1" applyFill="1" applyBorder="1" applyAlignment="1" applyProtection="1">
      <alignment/>
      <protection/>
    </xf>
    <xf numFmtId="180" fontId="14" fillId="0" borderId="0" xfId="55" applyNumberFormat="1" applyFont="1" applyFill="1" applyBorder="1" applyAlignment="1">
      <alignment horizontal="left"/>
      <protection/>
    </xf>
    <xf numFmtId="180" fontId="0" fillId="0" borderId="0" xfId="0" applyNumberFormat="1" applyAlignment="1">
      <alignment/>
    </xf>
    <xf numFmtId="180" fontId="14" fillId="0" borderId="0" xfId="55" applyNumberFormat="1" applyFont="1" applyFill="1" applyBorder="1" applyAlignment="1">
      <alignment/>
      <protection/>
    </xf>
    <xf numFmtId="180" fontId="0" fillId="0" borderId="0" xfId="44" applyNumberFormat="1" applyAlignment="1">
      <alignment/>
    </xf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177" fontId="0" fillId="0" borderId="0" xfId="0" applyNumberFormat="1" applyFill="1" applyAlignment="1">
      <alignment/>
    </xf>
    <xf numFmtId="0" fontId="14" fillId="0" borderId="0" xfId="0" applyNumberFormat="1" applyFont="1" applyFill="1" applyAlignment="1">
      <alignment horizontal="right"/>
    </xf>
    <xf numFmtId="177" fontId="1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0" fontId="0" fillId="0" borderId="0" xfId="44" applyNumberFormat="1" applyFont="1" applyFill="1" applyBorder="1" applyAlignment="1" applyProtection="1">
      <alignment horizontal="right"/>
      <protection/>
    </xf>
    <xf numFmtId="189" fontId="0" fillId="0" borderId="0" xfId="44" applyNumberFormat="1" applyFill="1" applyBorder="1" applyAlignment="1" applyProtection="1">
      <alignment horizontal="left"/>
      <protection/>
    </xf>
    <xf numFmtId="189" fontId="0" fillId="0" borderId="0" xfId="44" applyNumberFormat="1" applyFill="1" applyBorder="1" applyAlignment="1" applyProtection="1">
      <alignment/>
      <protection/>
    </xf>
    <xf numFmtId="180" fontId="0" fillId="0" borderId="0" xfId="44" applyNumberFormat="1" applyFill="1" applyAlignment="1">
      <alignment/>
    </xf>
    <xf numFmtId="180" fontId="0" fillId="0" borderId="0" xfId="0" applyNumberFormat="1" applyAlignment="1">
      <alignment horizontal="left"/>
    </xf>
    <xf numFmtId="0" fontId="14" fillId="0" borderId="0" xfId="0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18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191" fontId="0" fillId="0" borderId="0" xfId="0" applyNumberFormat="1" applyAlignment="1">
      <alignment horizontal="left"/>
    </xf>
    <xf numFmtId="174" fontId="0" fillId="0" borderId="0" xfId="0" applyNumberFormat="1" applyAlignment="1">
      <alignment/>
    </xf>
    <xf numFmtId="174" fontId="0" fillId="0" borderId="0" xfId="44" applyNumberFormat="1" applyFill="1" applyBorder="1" applyAlignment="1" applyProtection="1">
      <alignment/>
      <protection/>
    </xf>
    <xf numFmtId="17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="85" zoomScaleNormal="85" zoomScalePageLayoutView="0" workbookViewId="0" topLeftCell="A22">
      <selection activeCell="A56" sqref="A56"/>
    </sheetView>
  </sheetViews>
  <sheetFormatPr defaultColWidth="9.140625" defaultRowHeight="12.75"/>
  <cols>
    <col min="1" max="1" width="40.00390625" style="1" customWidth="1"/>
    <col min="2" max="2" width="11.7109375" style="1" customWidth="1"/>
    <col min="3" max="3" width="23.28125" style="1" customWidth="1"/>
    <col min="4" max="4" width="12.00390625" style="1" customWidth="1"/>
    <col min="5" max="6" width="11.8515625" style="1" customWidth="1"/>
    <col min="7" max="9" width="9.1406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3" spans="1:9" s="10" customFormat="1" ht="12.75">
      <c r="A3" s="12" t="s">
        <v>10</v>
      </c>
      <c r="B3" s="79">
        <v>40289</v>
      </c>
      <c r="C3" s="6" t="s">
        <v>11</v>
      </c>
      <c r="D3" s="75">
        <v>14733</v>
      </c>
      <c r="E3" s="75">
        <v>19126</v>
      </c>
      <c r="F3" s="75">
        <f aca="true" t="shared" si="0" ref="F3:F12">(D3+E3)/2</f>
        <v>16929.5</v>
      </c>
      <c r="G3" s="12" t="s">
        <v>12</v>
      </c>
      <c r="H3" s="6"/>
      <c r="I3" s="6"/>
    </row>
    <row r="4" spans="1:9" s="10" customFormat="1" ht="12.75">
      <c r="A4" s="12" t="s">
        <v>10</v>
      </c>
      <c r="B4" s="79">
        <v>40289</v>
      </c>
      <c r="C4" s="12" t="s">
        <v>11</v>
      </c>
      <c r="D4" s="75">
        <v>14733</v>
      </c>
      <c r="E4" s="75">
        <v>19126</v>
      </c>
      <c r="F4" s="75">
        <f t="shared" si="0"/>
        <v>16929.5</v>
      </c>
      <c r="G4" s="12" t="s">
        <v>12</v>
      </c>
      <c r="H4" s="6"/>
      <c r="I4" s="6"/>
    </row>
    <row r="5" spans="1:9" s="10" customFormat="1" ht="12.75">
      <c r="A5" s="12" t="s">
        <v>10</v>
      </c>
      <c r="B5" s="79">
        <v>40289</v>
      </c>
      <c r="C5" s="12" t="s">
        <v>11</v>
      </c>
      <c r="D5" s="75">
        <v>14733</v>
      </c>
      <c r="E5" s="75">
        <v>19126</v>
      </c>
      <c r="F5" s="75">
        <f t="shared" si="0"/>
        <v>16929.5</v>
      </c>
      <c r="G5" s="12" t="s">
        <v>12</v>
      </c>
      <c r="H5" s="6"/>
      <c r="I5" s="6"/>
    </row>
    <row r="6" spans="1:9" s="10" customFormat="1" ht="12.75">
      <c r="A6" s="12" t="s">
        <v>10</v>
      </c>
      <c r="B6" s="79">
        <v>40289</v>
      </c>
      <c r="C6" s="12" t="s">
        <v>11</v>
      </c>
      <c r="D6" s="75">
        <v>14733</v>
      </c>
      <c r="E6" s="75">
        <v>19126</v>
      </c>
      <c r="F6" s="75">
        <f t="shared" si="0"/>
        <v>16929.5</v>
      </c>
      <c r="G6" s="12" t="s">
        <v>12</v>
      </c>
      <c r="H6" s="6"/>
      <c r="I6" s="6"/>
    </row>
    <row r="7" spans="1:9" s="10" customFormat="1" ht="12.75">
      <c r="A7" s="12" t="s">
        <v>10</v>
      </c>
      <c r="B7" s="79">
        <v>40289</v>
      </c>
      <c r="C7" s="12" t="s">
        <v>11</v>
      </c>
      <c r="D7" s="75">
        <v>14733</v>
      </c>
      <c r="E7" s="75">
        <v>19126</v>
      </c>
      <c r="F7" s="75">
        <f t="shared" si="0"/>
        <v>16929.5</v>
      </c>
      <c r="G7" s="12" t="s">
        <v>12</v>
      </c>
      <c r="H7" s="6"/>
      <c r="I7" s="6"/>
    </row>
    <row r="8" spans="1:9" s="10" customFormat="1" ht="12.75">
      <c r="A8" s="12" t="s">
        <v>10</v>
      </c>
      <c r="B8" s="79">
        <v>40289</v>
      </c>
      <c r="C8" s="12" t="s">
        <v>11</v>
      </c>
      <c r="D8" s="75">
        <v>14733</v>
      </c>
      <c r="E8" s="75">
        <v>19126</v>
      </c>
      <c r="F8" s="75">
        <f t="shared" si="0"/>
        <v>16929.5</v>
      </c>
      <c r="G8" s="12" t="s">
        <v>12</v>
      </c>
      <c r="H8" s="6"/>
      <c r="I8" s="6"/>
    </row>
    <row r="9" spans="1:9" s="10" customFormat="1" ht="12.75">
      <c r="A9" s="12" t="s">
        <v>10</v>
      </c>
      <c r="B9" s="79">
        <v>40289</v>
      </c>
      <c r="C9" s="12" t="s">
        <v>11</v>
      </c>
      <c r="D9" s="75">
        <v>14733</v>
      </c>
      <c r="E9" s="75">
        <v>19126</v>
      </c>
      <c r="F9" s="75">
        <f t="shared" si="0"/>
        <v>16929.5</v>
      </c>
      <c r="G9" s="12" t="s">
        <v>12</v>
      </c>
      <c r="H9" s="6"/>
      <c r="I9" s="6"/>
    </row>
    <row r="10" spans="1:9" s="10" customFormat="1" ht="12.75">
      <c r="A10" s="12" t="s">
        <v>10</v>
      </c>
      <c r="B10" s="79">
        <v>40289</v>
      </c>
      <c r="C10" s="12" t="s">
        <v>11</v>
      </c>
      <c r="D10" s="75">
        <v>14733</v>
      </c>
      <c r="E10" s="75">
        <v>19126</v>
      </c>
      <c r="F10" s="75">
        <f t="shared" si="0"/>
        <v>16929.5</v>
      </c>
      <c r="G10" s="12" t="s">
        <v>12</v>
      </c>
      <c r="H10" s="6"/>
      <c r="I10" s="6"/>
    </row>
    <row r="11" spans="1:9" s="10" customFormat="1" ht="12.75">
      <c r="A11" s="12" t="s">
        <v>10</v>
      </c>
      <c r="B11" s="79">
        <v>40289</v>
      </c>
      <c r="C11" s="12" t="s">
        <v>11</v>
      </c>
      <c r="D11" s="75">
        <v>14733</v>
      </c>
      <c r="E11" s="75">
        <v>19126</v>
      </c>
      <c r="F11" s="75">
        <f t="shared" si="0"/>
        <v>16929.5</v>
      </c>
      <c r="G11" s="12" t="s">
        <v>12</v>
      </c>
      <c r="H11" s="6"/>
      <c r="I11" s="6"/>
    </row>
    <row r="12" spans="1:9" s="10" customFormat="1" ht="12.75">
      <c r="A12" s="11" t="s">
        <v>36</v>
      </c>
      <c r="B12" s="8" t="s">
        <v>37</v>
      </c>
      <c r="C12" s="11" t="s">
        <v>38</v>
      </c>
      <c r="D12" s="75">
        <v>15094</v>
      </c>
      <c r="E12" s="75">
        <v>17581</v>
      </c>
      <c r="F12" s="75">
        <f t="shared" si="0"/>
        <v>16337.5</v>
      </c>
      <c r="G12" s="11" t="s">
        <v>39</v>
      </c>
      <c r="H12" s="6"/>
      <c r="I12" s="6"/>
    </row>
    <row r="13" spans="1:9" s="10" customFormat="1" ht="12.75">
      <c r="A13" s="11" t="s">
        <v>45</v>
      </c>
      <c r="B13" s="8" t="s">
        <v>37</v>
      </c>
      <c r="C13" s="11" t="s">
        <v>46</v>
      </c>
      <c r="D13" s="75">
        <v>15396.71</v>
      </c>
      <c r="E13" s="75"/>
      <c r="F13" s="75">
        <f>D13</f>
        <v>15396.71</v>
      </c>
      <c r="G13" s="11" t="s">
        <v>47</v>
      </c>
      <c r="H13" s="6"/>
      <c r="I13" s="6"/>
    </row>
    <row r="14" spans="1:9" s="10" customFormat="1" ht="12.75">
      <c r="A14" s="11" t="s">
        <v>21</v>
      </c>
      <c r="B14" s="13" t="s">
        <v>37</v>
      </c>
      <c r="C14" s="11" t="s">
        <v>49</v>
      </c>
      <c r="D14" s="75">
        <v>15396.71</v>
      </c>
      <c r="E14" s="75"/>
      <c r="F14" s="75">
        <f>D14</f>
        <v>15396.71</v>
      </c>
      <c r="G14" s="11" t="s">
        <v>55</v>
      </c>
      <c r="H14" s="6"/>
      <c r="I14" s="6"/>
    </row>
    <row r="15" spans="1:9" s="10" customFormat="1" ht="12.75">
      <c r="A15" s="11" t="s">
        <v>21</v>
      </c>
      <c r="B15" s="13" t="s">
        <v>37</v>
      </c>
      <c r="C15" s="11" t="s">
        <v>49</v>
      </c>
      <c r="D15" s="75">
        <v>15396.71</v>
      </c>
      <c r="E15" s="75"/>
      <c r="F15" s="75">
        <f>D15</f>
        <v>15396.71</v>
      </c>
      <c r="G15" s="11" t="s">
        <v>56</v>
      </c>
      <c r="H15" s="6"/>
      <c r="I15" s="6"/>
    </row>
    <row r="16" spans="1:9" s="10" customFormat="1" ht="12.75">
      <c r="A16" s="11" t="s">
        <v>70</v>
      </c>
      <c r="B16" s="13" t="s">
        <v>37</v>
      </c>
      <c r="C16" s="11" t="s">
        <v>71</v>
      </c>
      <c r="D16" s="75">
        <v>15405</v>
      </c>
      <c r="E16" s="75">
        <v>16881</v>
      </c>
      <c r="F16" s="75">
        <f>SUM(D16:E16)/2</f>
        <v>16143</v>
      </c>
      <c r="G16" s="11" t="s">
        <v>72</v>
      </c>
      <c r="H16" s="6"/>
      <c r="I16" s="6"/>
    </row>
    <row r="17" spans="1:9" s="10" customFormat="1" ht="12.75">
      <c r="A17" s="11" t="s">
        <v>633</v>
      </c>
      <c r="B17" s="13" t="s">
        <v>37</v>
      </c>
      <c r="C17" s="11" t="s">
        <v>78</v>
      </c>
      <c r="D17" s="75">
        <v>15444</v>
      </c>
      <c r="E17" s="75"/>
      <c r="F17" s="75">
        <f aca="true" t="shared" si="1" ref="F17:F25">D17</f>
        <v>15444</v>
      </c>
      <c r="G17" s="11" t="s">
        <v>79</v>
      </c>
      <c r="H17" s="6"/>
      <c r="I17" s="6"/>
    </row>
    <row r="18" spans="1:9" s="10" customFormat="1" ht="12.75">
      <c r="A18" s="12" t="s">
        <v>13</v>
      </c>
      <c r="B18" s="80">
        <v>40373</v>
      </c>
      <c r="C18" s="6" t="s">
        <v>14</v>
      </c>
      <c r="D18" s="75">
        <v>15500</v>
      </c>
      <c r="E18" s="75"/>
      <c r="F18" s="75">
        <f t="shared" si="1"/>
        <v>15500</v>
      </c>
      <c r="G18" s="6" t="s">
        <v>16</v>
      </c>
      <c r="H18" s="6"/>
      <c r="I18" s="6"/>
    </row>
    <row r="19" spans="1:9" s="10" customFormat="1" ht="12.75">
      <c r="A19" s="12" t="s">
        <v>17</v>
      </c>
      <c r="B19" s="8" t="s">
        <v>18</v>
      </c>
      <c r="C19" s="6" t="s">
        <v>19</v>
      </c>
      <c r="D19" s="75">
        <v>15504</v>
      </c>
      <c r="E19" s="75"/>
      <c r="F19" s="75">
        <f t="shared" si="1"/>
        <v>15504</v>
      </c>
      <c r="G19" s="12" t="s">
        <v>20</v>
      </c>
      <c r="H19" s="6"/>
      <c r="I19" s="6"/>
    </row>
    <row r="20" spans="1:7" s="6" customFormat="1" ht="12.75">
      <c r="A20" s="12" t="s">
        <v>17</v>
      </c>
      <c r="B20" s="8" t="s">
        <v>18</v>
      </c>
      <c r="C20" s="12" t="s">
        <v>19</v>
      </c>
      <c r="D20" s="75">
        <v>15504</v>
      </c>
      <c r="E20" s="75"/>
      <c r="F20" s="75">
        <f t="shared" si="1"/>
        <v>15504</v>
      </c>
      <c r="G20" s="12" t="s">
        <v>20</v>
      </c>
    </row>
    <row r="21" spans="1:7" s="6" customFormat="1" ht="12.75">
      <c r="A21" s="12" t="s">
        <v>17</v>
      </c>
      <c r="B21" s="8" t="s">
        <v>18</v>
      </c>
      <c r="C21" s="12" t="s">
        <v>19</v>
      </c>
      <c r="D21" s="75">
        <v>15504</v>
      </c>
      <c r="E21" s="75"/>
      <c r="F21" s="75">
        <f t="shared" si="1"/>
        <v>15504</v>
      </c>
      <c r="G21" s="12" t="s">
        <v>20</v>
      </c>
    </row>
    <row r="22" spans="1:9" s="10" customFormat="1" ht="12.75">
      <c r="A22" s="12" t="s">
        <v>17</v>
      </c>
      <c r="B22" s="8" t="s">
        <v>18</v>
      </c>
      <c r="C22" s="12" t="s">
        <v>19</v>
      </c>
      <c r="D22" s="75">
        <v>15504</v>
      </c>
      <c r="E22" s="75"/>
      <c r="F22" s="75">
        <f t="shared" si="1"/>
        <v>15504</v>
      </c>
      <c r="G22" s="12" t="s">
        <v>20</v>
      </c>
      <c r="H22" s="6"/>
      <c r="I22" s="6"/>
    </row>
    <row r="23" spans="1:9" s="10" customFormat="1" ht="12.75">
      <c r="A23" s="12" t="s">
        <v>17</v>
      </c>
      <c r="B23" s="8" t="s">
        <v>18</v>
      </c>
      <c r="C23" s="12" t="s">
        <v>19</v>
      </c>
      <c r="D23" s="75">
        <v>15504</v>
      </c>
      <c r="E23" s="75"/>
      <c r="F23" s="75">
        <f t="shared" si="1"/>
        <v>15504</v>
      </c>
      <c r="G23" s="12" t="s">
        <v>20</v>
      </c>
      <c r="H23" s="6"/>
      <c r="I23" s="6"/>
    </row>
    <row r="24" spans="1:7" s="6" customFormat="1" ht="12.75">
      <c r="A24" s="12" t="s">
        <v>17</v>
      </c>
      <c r="B24" s="8" t="s">
        <v>18</v>
      </c>
      <c r="C24" s="12" t="s">
        <v>19</v>
      </c>
      <c r="D24" s="75">
        <v>15504</v>
      </c>
      <c r="E24" s="75"/>
      <c r="F24" s="75">
        <f t="shared" si="1"/>
        <v>15504</v>
      </c>
      <c r="G24" s="12" t="s">
        <v>20</v>
      </c>
    </row>
    <row r="25" spans="1:7" s="6" customFormat="1" ht="12.75">
      <c r="A25" s="11" t="s">
        <v>30</v>
      </c>
      <c r="B25" s="13" t="s">
        <v>37</v>
      </c>
      <c r="C25" s="11" t="s">
        <v>80</v>
      </c>
      <c r="D25" s="75">
        <v>15504</v>
      </c>
      <c r="E25" s="75"/>
      <c r="F25" s="75">
        <f t="shared" si="1"/>
        <v>15504</v>
      </c>
      <c r="G25" s="11" t="s">
        <v>81</v>
      </c>
    </row>
    <row r="26" spans="1:7" s="6" customFormat="1" ht="12.75">
      <c r="A26" s="11" t="s">
        <v>21</v>
      </c>
      <c r="B26" s="13" t="s">
        <v>37</v>
      </c>
      <c r="C26" s="11" t="s">
        <v>66</v>
      </c>
      <c r="D26" s="75">
        <v>15576</v>
      </c>
      <c r="E26" s="75">
        <v>17290</v>
      </c>
      <c r="F26" s="75">
        <f>SUM(D26:E26)/2</f>
        <v>16433</v>
      </c>
      <c r="G26" s="11" t="s">
        <v>67</v>
      </c>
    </row>
    <row r="27" spans="1:7" s="6" customFormat="1" ht="12.75">
      <c r="A27" s="11" t="s">
        <v>50</v>
      </c>
      <c r="B27" s="8" t="s">
        <v>37</v>
      </c>
      <c r="C27" s="11" t="s">
        <v>51</v>
      </c>
      <c r="D27" s="75">
        <v>15636</v>
      </c>
      <c r="E27" s="75"/>
      <c r="F27" s="75">
        <f>D27</f>
        <v>15636</v>
      </c>
      <c r="G27" s="11" t="s">
        <v>52</v>
      </c>
    </row>
    <row r="28" spans="1:7" s="6" customFormat="1" ht="12.75">
      <c r="A28" s="11" t="s">
        <v>43</v>
      </c>
      <c r="B28" s="13" t="s">
        <v>37</v>
      </c>
      <c r="C28" s="11" t="s">
        <v>62</v>
      </c>
      <c r="D28" s="75">
        <v>15693</v>
      </c>
      <c r="E28" s="75"/>
      <c r="F28" s="75">
        <f>D28</f>
        <v>15693</v>
      </c>
      <c r="G28" s="11" t="s">
        <v>63</v>
      </c>
    </row>
    <row r="29" spans="1:7" s="6" customFormat="1" ht="12.75">
      <c r="A29" s="6" t="s">
        <v>21</v>
      </c>
      <c r="B29" s="79">
        <v>40490</v>
      </c>
      <c r="C29" s="6" t="s">
        <v>22</v>
      </c>
      <c r="D29" s="75">
        <v>15725</v>
      </c>
      <c r="E29" s="75"/>
      <c r="F29" s="75">
        <f>D29</f>
        <v>15725</v>
      </c>
      <c r="G29" s="6" t="s">
        <v>23</v>
      </c>
    </row>
    <row r="30" spans="1:9" s="10" customFormat="1" ht="12.75">
      <c r="A30" s="11" t="s">
        <v>45</v>
      </c>
      <c r="B30" s="13" t="s">
        <v>37</v>
      </c>
      <c r="C30" s="11" t="s">
        <v>53</v>
      </c>
      <c r="D30" s="75">
        <v>15725</v>
      </c>
      <c r="E30" s="75">
        <v>16830</v>
      </c>
      <c r="F30" s="75">
        <f>SUM(D30:E30)/2</f>
        <v>16277.5</v>
      </c>
      <c r="G30" s="11" t="s">
        <v>54</v>
      </c>
      <c r="H30" s="6"/>
      <c r="I30" s="6"/>
    </row>
    <row r="31" spans="1:9" s="9" customFormat="1" ht="12.75">
      <c r="A31" s="7" t="s">
        <v>70</v>
      </c>
      <c r="B31" s="13" t="s">
        <v>37</v>
      </c>
      <c r="C31" s="7" t="s">
        <v>75</v>
      </c>
      <c r="D31" s="75">
        <v>15735</v>
      </c>
      <c r="E31" s="75">
        <v>16436</v>
      </c>
      <c r="F31" s="75">
        <f>SUM(D31:E31)/2</f>
        <v>16085.5</v>
      </c>
      <c r="G31" s="7" t="s">
        <v>76</v>
      </c>
      <c r="H31" s="6"/>
      <c r="I31" s="6"/>
    </row>
    <row r="32" spans="1:9" s="10" customFormat="1" ht="12.75">
      <c r="A32" s="81" t="s">
        <v>24</v>
      </c>
      <c r="B32" s="79">
        <v>40331</v>
      </c>
      <c r="C32" s="70" t="s">
        <v>25</v>
      </c>
      <c r="D32" s="75">
        <v>15849</v>
      </c>
      <c r="E32" s="75">
        <v>16959</v>
      </c>
      <c r="F32" s="75">
        <f>(D32+E32)/2</f>
        <v>16404</v>
      </c>
      <c r="G32" s="81" t="s">
        <v>27</v>
      </c>
      <c r="H32" s="6"/>
      <c r="I32" s="6"/>
    </row>
    <row r="33" spans="1:9" s="10" customFormat="1" ht="12.75">
      <c r="A33" s="81" t="s">
        <v>24</v>
      </c>
      <c r="B33" s="79">
        <v>40345</v>
      </c>
      <c r="C33" s="81" t="s">
        <v>25</v>
      </c>
      <c r="D33" s="75">
        <v>15849</v>
      </c>
      <c r="E33" s="75">
        <v>16959</v>
      </c>
      <c r="F33" s="75">
        <f>(D33+E33)/2</f>
        <v>16404</v>
      </c>
      <c r="G33" s="81" t="s">
        <v>28</v>
      </c>
      <c r="H33" s="6"/>
      <c r="I33" s="6"/>
    </row>
    <row r="34" spans="1:9" s="10" customFormat="1" ht="14.25" customHeight="1">
      <c r="A34" s="81" t="s">
        <v>24</v>
      </c>
      <c r="B34" s="79">
        <v>40664</v>
      </c>
      <c r="C34" s="81" t="s">
        <v>25</v>
      </c>
      <c r="D34" s="75">
        <v>15849</v>
      </c>
      <c r="E34" s="75">
        <v>16959</v>
      </c>
      <c r="F34" s="75">
        <f>(D34+E34)/2</f>
        <v>16404</v>
      </c>
      <c r="G34" s="70" t="s">
        <v>29</v>
      </c>
      <c r="H34" s="6"/>
      <c r="I34" s="6"/>
    </row>
    <row r="35" spans="1:9" s="10" customFormat="1" ht="12.75">
      <c r="A35" s="7" t="s">
        <v>77</v>
      </c>
      <c r="B35" s="13" t="s">
        <v>37</v>
      </c>
      <c r="C35" s="70" t="s">
        <v>25</v>
      </c>
      <c r="D35" s="75">
        <v>15849</v>
      </c>
      <c r="E35" s="75">
        <v>16959</v>
      </c>
      <c r="F35" s="75">
        <f>(D35+E35)/2</f>
        <v>16404</v>
      </c>
      <c r="G35" s="12" t="s">
        <v>28</v>
      </c>
      <c r="H35" s="6"/>
      <c r="I35" s="6"/>
    </row>
    <row r="36" spans="1:9" s="10" customFormat="1" ht="12.75">
      <c r="A36" s="7" t="s">
        <v>43</v>
      </c>
      <c r="B36" s="13" t="s">
        <v>37</v>
      </c>
      <c r="C36" s="7" t="s">
        <v>68</v>
      </c>
      <c r="D36" s="75">
        <v>16000</v>
      </c>
      <c r="E36" s="75"/>
      <c r="F36" s="75">
        <f>D36</f>
        <v>16000</v>
      </c>
      <c r="G36" s="11" t="s">
        <v>69</v>
      </c>
      <c r="H36" s="6"/>
      <c r="I36" s="6"/>
    </row>
    <row r="37" spans="1:9" s="10" customFormat="1" ht="12.75">
      <c r="A37" s="7" t="s">
        <v>40</v>
      </c>
      <c r="B37" s="8" t="s">
        <v>37</v>
      </c>
      <c r="C37" s="7" t="s">
        <v>41</v>
      </c>
      <c r="D37" s="75">
        <v>16112</v>
      </c>
      <c r="E37" s="75"/>
      <c r="F37" s="75">
        <f>D37</f>
        <v>16112</v>
      </c>
      <c r="G37" s="7" t="s">
        <v>42</v>
      </c>
      <c r="H37" s="6"/>
      <c r="I37" s="6"/>
    </row>
    <row r="38" spans="1:7" s="10" customFormat="1" ht="12.75">
      <c r="A38" s="7" t="s">
        <v>43</v>
      </c>
      <c r="B38" s="8" t="s">
        <v>37</v>
      </c>
      <c r="C38" s="7" t="s">
        <v>41</v>
      </c>
      <c r="D38" s="75">
        <v>16112</v>
      </c>
      <c r="E38" s="75"/>
      <c r="F38" s="75">
        <f>D38</f>
        <v>16112</v>
      </c>
      <c r="G38" s="7" t="s">
        <v>44</v>
      </c>
    </row>
    <row r="39" spans="1:7" s="10" customFormat="1" ht="12.75">
      <c r="A39" s="7" t="s">
        <v>30</v>
      </c>
      <c r="B39" s="13" t="s">
        <v>37</v>
      </c>
      <c r="C39" s="7" t="s">
        <v>64</v>
      </c>
      <c r="D39" s="75">
        <v>16250</v>
      </c>
      <c r="E39" s="75"/>
      <c r="F39" s="75">
        <f>D39</f>
        <v>16250</v>
      </c>
      <c r="G39" s="7" t="s">
        <v>65</v>
      </c>
    </row>
    <row r="40" spans="1:7" s="10" customFormat="1" ht="12.75">
      <c r="A40" s="7" t="s">
        <v>45</v>
      </c>
      <c r="B40" s="13" t="s">
        <v>37</v>
      </c>
      <c r="C40" s="7" t="s">
        <v>60</v>
      </c>
      <c r="D40" s="75">
        <v>16380</v>
      </c>
      <c r="E40" s="75"/>
      <c r="F40" s="75">
        <f>D40</f>
        <v>16380</v>
      </c>
      <c r="G40" s="7" t="s">
        <v>61</v>
      </c>
    </row>
    <row r="41" spans="1:7" s="10" customFormat="1" ht="12.75">
      <c r="A41" s="7" t="s">
        <v>70</v>
      </c>
      <c r="B41" s="13" t="s">
        <v>37</v>
      </c>
      <c r="C41" s="7" t="s">
        <v>82</v>
      </c>
      <c r="D41" s="75">
        <v>16442</v>
      </c>
      <c r="E41" s="75">
        <v>19284</v>
      </c>
      <c r="F41" s="75">
        <f>(D41+E41)/2</f>
        <v>17863</v>
      </c>
      <c r="G41" s="7" t="s">
        <v>83</v>
      </c>
    </row>
    <row r="42" spans="1:7" s="10" customFormat="1" ht="12.75">
      <c r="A42" s="7" t="s">
        <v>30</v>
      </c>
      <c r="B42" s="8" t="s">
        <v>37</v>
      </c>
      <c r="C42" s="7" t="s">
        <v>49</v>
      </c>
      <c r="D42" s="75">
        <v>16633</v>
      </c>
      <c r="E42" s="75"/>
      <c r="F42" s="75">
        <f aca="true" t="shared" si="2" ref="F42:F47">D42</f>
        <v>16633</v>
      </c>
      <c r="G42" s="7" t="s">
        <v>16</v>
      </c>
    </row>
    <row r="43" spans="1:7" s="10" customFormat="1" ht="12.75">
      <c r="A43" s="7" t="s">
        <v>634</v>
      </c>
      <c r="B43" s="13" t="s">
        <v>37</v>
      </c>
      <c r="C43" s="7" t="s">
        <v>73</v>
      </c>
      <c r="D43" s="75">
        <v>17111</v>
      </c>
      <c r="E43" s="75"/>
      <c r="F43" s="75">
        <f t="shared" si="2"/>
        <v>17111</v>
      </c>
      <c r="G43" s="7" t="s">
        <v>74</v>
      </c>
    </row>
    <row r="44" spans="1:7" s="10" customFormat="1" ht="12.75">
      <c r="A44" s="81" t="s">
        <v>30</v>
      </c>
      <c r="B44" s="80">
        <v>40310</v>
      </c>
      <c r="C44" s="70" t="s">
        <v>14</v>
      </c>
      <c r="D44" s="75">
        <v>17567</v>
      </c>
      <c r="E44" s="75"/>
      <c r="F44" s="75">
        <f t="shared" si="2"/>
        <v>17567</v>
      </c>
      <c r="G44" s="70" t="s">
        <v>16</v>
      </c>
    </row>
    <row r="45" spans="1:7" s="10" customFormat="1" ht="12.75">
      <c r="A45" s="70" t="s">
        <v>30</v>
      </c>
      <c r="B45" s="79">
        <v>40190</v>
      </c>
      <c r="C45" s="81" t="s">
        <v>14</v>
      </c>
      <c r="D45" s="75">
        <v>17567</v>
      </c>
      <c r="E45" s="75"/>
      <c r="F45" s="75">
        <f t="shared" si="2"/>
        <v>17567</v>
      </c>
      <c r="G45" s="70" t="s">
        <v>16</v>
      </c>
    </row>
    <row r="46" spans="1:7" s="10" customFormat="1" ht="12.75">
      <c r="A46" s="70" t="s">
        <v>30</v>
      </c>
      <c r="B46" s="79" t="s">
        <v>31</v>
      </c>
      <c r="C46" s="81" t="s">
        <v>14</v>
      </c>
      <c r="D46" s="75">
        <v>17567</v>
      </c>
      <c r="E46" s="83"/>
      <c r="F46" s="75">
        <f t="shared" si="2"/>
        <v>17567</v>
      </c>
      <c r="G46" s="70" t="s">
        <v>16</v>
      </c>
    </row>
    <row r="47" spans="1:7" s="10" customFormat="1" ht="12.75">
      <c r="A47" s="7" t="s">
        <v>48</v>
      </c>
      <c r="B47" s="8" t="s">
        <v>37</v>
      </c>
      <c r="C47" s="7" t="s">
        <v>14</v>
      </c>
      <c r="D47" s="75">
        <v>17567</v>
      </c>
      <c r="E47" s="75"/>
      <c r="F47" s="75">
        <f t="shared" si="2"/>
        <v>17567</v>
      </c>
      <c r="G47" s="7" t="s">
        <v>16</v>
      </c>
    </row>
    <row r="48" spans="1:7" s="10" customFormat="1" ht="12.75">
      <c r="A48" s="7" t="s">
        <v>57</v>
      </c>
      <c r="B48" s="13" t="s">
        <v>37</v>
      </c>
      <c r="C48" s="7" t="s">
        <v>58</v>
      </c>
      <c r="D48" s="75">
        <v>18654</v>
      </c>
      <c r="E48" s="75">
        <v>22069</v>
      </c>
      <c r="F48" s="75">
        <f>SUM(D48:E48)/2</f>
        <v>20361.5</v>
      </c>
      <c r="G48" s="7" t="s">
        <v>59</v>
      </c>
    </row>
    <row r="49" spans="1:7" s="10" customFormat="1" ht="12.75">
      <c r="A49" s="81" t="s">
        <v>32</v>
      </c>
      <c r="B49" s="8">
        <v>40296</v>
      </c>
      <c r="C49" s="70" t="s">
        <v>33</v>
      </c>
      <c r="D49" s="75">
        <v>19775</v>
      </c>
      <c r="E49" s="75"/>
      <c r="F49" s="75">
        <f>D49</f>
        <v>19775</v>
      </c>
      <c r="G49" s="81" t="s">
        <v>34</v>
      </c>
    </row>
    <row r="50" spans="1:7" s="6" customFormat="1" ht="12.75">
      <c r="A50" s="81" t="s">
        <v>32</v>
      </c>
      <c r="B50" s="8">
        <v>40296</v>
      </c>
      <c r="C50" s="12" t="s">
        <v>33</v>
      </c>
      <c r="D50" s="75">
        <v>19775</v>
      </c>
      <c r="E50" s="75"/>
      <c r="F50" s="75">
        <f>D50</f>
        <v>19775</v>
      </c>
      <c r="G50" s="12" t="s">
        <v>35</v>
      </c>
    </row>
    <row r="51" spans="1:7" s="6" customFormat="1" ht="12.75">
      <c r="A51" s="81" t="s">
        <v>32</v>
      </c>
      <c r="B51" s="8">
        <v>40296</v>
      </c>
      <c r="C51" s="81" t="s">
        <v>33</v>
      </c>
      <c r="D51" s="75">
        <v>19775</v>
      </c>
      <c r="E51" s="75"/>
      <c r="F51" s="75">
        <f>D51</f>
        <v>19775</v>
      </c>
      <c r="G51" s="81" t="s">
        <v>35</v>
      </c>
    </row>
    <row r="52" spans="1:7" s="6" customFormat="1" ht="12.75">
      <c r="A52" s="81" t="s">
        <v>32</v>
      </c>
      <c r="B52" s="8">
        <v>40296</v>
      </c>
      <c r="C52" s="81" t="s">
        <v>33</v>
      </c>
      <c r="D52" s="75">
        <v>19775</v>
      </c>
      <c r="E52" s="75"/>
      <c r="F52" s="75">
        <f>D52</f>
        <v>19775</v>
      </c>
      <c r="G52" s="81" t="s">
        <v>35</v>
      </c>
    </row>
    <row r="53" spans="1:7" s="6" customFormat="1" ht="12.75">
      <c r="A53" s="81" t="s">
        <v>32</v>
      </c>
      <c r="B53" s="8">
        <v>40296</v>
      </c>
      <c r="C53" s="81" t="s">
        <v>33</v>
      </c>
      <c r="D53" s="75">
        <v>19775</v>
      </c>
      <c r="E53" s="75"/>
      <c r="F53" s="75">
        <f>D53</f>
        <v>19775</v>
      </c>
      <c r="G53" s="81" t="s">
        <v>35</v>
      </c>
    </row>
    <row r="54" spans="1:7" s="1" customFormat="1" ht="12.75">
      <c r="A54" s="7"/>
      <c r="B54" s="15"/>
      <c r="C54" s="7"/>
      <c r="D54" s="4"/>
      <c r="E54" s="4"/>
      <c r="F54" s="4"/>
      <c r="G54" s="11"/>
    </row>
    <row r="55" spans="1:7" s="1" customFormat="1" ht="12.75">
      <c r="A55" s="7"/>
      <c r="B55" s="15"/>
      <c r="C55" s="7"/>
      <c r="D55" s="4"/>
      <c r="E55" s="4"/>
      <c r="F55" s="4"/>
      <c r="G55" s="11"/>
    </row>
    <row r="56" spans="1:9" ht="12.75">
      <c r="A56" s="7"/>
      <c r="B56" s="15"/>
      <c r="C56" s="7"/>
      <c r="D56" s="14"/>
      <c r="E56" s="14"/>
      <c r="F56" s="14"/>
      <c r="G56" s="2"/>
      <c r="H56"/>
      <c r="I56"/>
    </row>
    <row r="57" spans="1:9" s="10" customFormat="1" ht="12.75">
      <c r="A57" s="12"/>
      <c r="B57" s="3"/>
      <c r="C57" s="7"/>
      <c r="D57" s="4"/>
      <c r="E57" s="4"/>
      <c r="F57" s="4"/>
      <c r="G57" s="12"/>
      <c r="H57" s="6"/>
      <c r="I57" s="6"/>
    </row>
    <row r="58" spans="3:7" s="1" customFormat="1" ht="12.75">
      <c r="C58" s="2"/>
      <c r="F58" s="17"/>
      <c r="G58" s="2"/>
    </row>
    <row r="59" spans="1:7" ht="12.75">
      <c r="A59" s="2"/>
      <c r="B59" s="3"/>
      <c r="C59" s="2" t="s">
        <v>84</v>
      </c>
      <c r="D59" s="19">
        <f>COUNT(D3:D53)</f>
        <v>51</v>
      </c>
      <c r="E59" s="19">
        <f>COUNT(E3:E53)</f>
        <v>20</v>
      </c>
      <c r="F59" s="19">
        <f>COUNT(F3:F53)</f>
        <v>51</v>
      </c>
      <c r="G59" s="2"/>
    </row>
    <row r="60" spans="1:7" ht="12.75">
      <c r="A60" s="2"/>
      <c r="B60" s="3"/>
      <c r="C60" s="2" t="s">
        <v>85</v>
      </c>
      <c r="D60" s="17">
        <f>SUM(D3:D53)/D59</f>
        <v>16178.06137254902</v>
      </c>
      <c r="E60" s="17">
        <f>SUM(E3:E53)/E59</f>
        <v>18317.05</v>
      </c>
      <c r="F60" s="17">
        <f>SUM(F3:F53)/F59</f>
        <v>16743.91431372549</v>
      </c>
      <c r="G60" s="2"/>
    </row>
    <row r="61" spans="2:6" ht="12.75">
      <c r="B61" s="5"/>
      <c r="C61" s="2" t="s">
        <v>86</v>
      </c>
      <c r="D61" s="84">
        <v>19775</v>
      </c>
      <c r="E61" s="84">
        <v>19126</v>
      </c>
      <c r="F61" s="84">
        <f>D61</f>
        <v>19775</v>
      </c>
    </row>
    <row r="62" spans="3:6" ht="12.75">
      <c r="C62" s="2" t="s">
        <v>87</v>
      </c>
      <c r="D62" s="84">
        <v>14733</v>
      </c>
      <c r="E62" s="84">
        <v>16959</v>
      </c>
      <c r="F62" s="84">
        <f>D62</f>
        <v>14733</v>
      </c>
    </row>
    <row r="64" spans="3:5" ht="12.75">
      <c r="C64" s="85">
        <v>14000</v>
      </c>
      <c r="D64" s="1">
        <v>9</v>
      </c>
      <c r="E64" s="20">
        <f aca="true" t="shared" si="3" ref="E64:E69">D64/51</f>
        <v>0.17647058823529413</v>
      </c>
    </row>
    <row r="65" spans="3:5" ht="12.75">
      <c r="C65" s="85">
        <v>15000</v>
      </c>
      <c r="D65" s="1">
        <v>24</v>
      </c>
      <c r="E65" s="20">
        <f t="shared" si="3"/>
        <v>0.47058823529411764</v>
      </c>
    </row>
    <row r="66" spans="3:5" ht="12.75">
      <c r="C66" s="85">
        <v>16000</v>
      </c>
      <c r="D66" s="1">
        <v>7</v>
      </c>
      <c r="E66" s="20">
        <f t="shared" si="3"/>
        <v>0.13725490196078433</v>
      </c>
    </row>
    <row r="67" spans="3:5" ht="12.75">
      <c r="C67" s="85">
        <v>17000</v>
      </c>
      <c r="D67" s="1">
        <v>5</v>
      </c>
      <c r="E67" s="20">
        <f t="shared" si="3"/>
        <v>0.09803921568627451</v>
      </c>
    </row>
    <row r="68" spans="3:5" ht="12.75">
      <c r="C68" s="85">
        <v>18000</v>
      </c>
      <c r="D68" s="1">
        <v>1</v>
      </c>
      <c r="E68" s="20">
        <f t="shared" si="3"/>
        <v>0.0196078431372549</v>
      </c>
    </row>
    <row r="69" spans="3:5" ht="12.75">
      <c r="C69" s="85">
        <v>19000</v>
      </c>
      <c r="D69" s="1">
        <v>5</v>
      </c>
      <c r="E69" s="20">
        <f t="shared" si="3"/>
        <v>0.09803921568627451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G27" sqref="G27"/>
    </sheetView>
  </sheetViews>
  <sheetFormatPr defaultColWidth="9.140625" defaultRowHeight="12.75"/>
  <cols>
    <col min="1" max="1" width="26.28125" style="0" customWidth="1"/>
    <col min="2" max="2" width="10.57421875" style="0" customWidth="1"/>
    <col min="4" max="4" width="11.28125" style="0" customWidth="1"/>
    <col min="5" max="6" width="13.57421875" style="0" customWidth="1"/>
    <col min="7" max="9" width="9.8515625" style="0" customWidth="1"/>
  </cols>
  <sheetData>
    <row r="1" spans="1:7" ht="12.75">
      <c r="A1" t="s">
        <v>122</v>
      </c>
      <c r="B1" t="s">
        <v>1</v>
      </c>
      <c r="C1" t="s">
        <v>2</v>
      </c>
      <c r="D1" t="s">
        <v>3</v>
      </c>
      <c r="E1" t="s">
        <v>4</v>
      </c>
      <c r="G1" t="s">
        <v>9</v>
      </c>
    </row>
    <row r="2" spans="1:7" ht="12.75">
      <c r="A2" t="s">
        <v>616</v>
      </c>
      <c r="B2" s="5">
        <v>40339</v>
      </c>
      <c r="C2" t="s">
        <v>80</v>
      </c>
      <c r="D2" s="115">
        <v>27328</v>
      </c>
      <c r="E2" s="115">
        <v>32180</v>
      </c>
      <c r="F2" s="115">
        <f>SUM(D2:E2)/2</f>
        <v>29754</v>
      </c>
      <c r="G2" t="s">
        <v>20</v>
      </c>
    </row>
    <row r="3" spans="1:7" ht="12.75">
      <c r="A3" t="s">
        <v>616</v>
      </c>
      <c r="B3" s="5" t="s">
        <v>262</v>
      </c>
      <c r="C3" s="21" t="s">
        <v>80</v>
      </c>
      <c r="D3" s="114">
        <v>36000</v>
      </c>
      <c r="E3" s="115"/>
      <c r="F3" s="115">
        <f>D3</f>
        <v>36000</v>
      </c>
      <c r="G3" t="s">
        <v>20</v>
      </c>
    </row>
    <row r="4" spans="1:7" s="29" customFormat="1" ht="12.75">
      <c r="A4" s="7" t="s">
        <v>617</v>
      </c>
      <c r="B4" s="37" t="s">
        <v>37</v>
      </c>
      <c r="C4" s="7" t="s">
        <v>618</v>
      </c>
      <c r="D4" s="114">
        <v>18000</v>
      </c>
      <c r="E4" s="114">
        <v>23000</v>
      </c>
      <c r="F4" s="115">
        <f>SUM(D4:E4)/2</f>
        <v>20500</v>
      </c>
      <c r="G4" s="7" t="s">
        <v>16</v>
      </c>
    </row>
    <row r="5" spans="1:7" s="29" customFormat="1" ht="12.75">
      <c r="A5" s="7" t="s">
        <v>415</v>
      </c>
      <c r="B5" s="37" t="s">
        <v>37</v>
      </c>
      <c r="C5" s="7" t="s">
        <v>171</v>
      </c>
      <c r="D5" s="114">
        <v>30951</v>
      </c>
      <c r="E5" s="113"/>
      <c r="F5" s="113">
        <f>D5</f>
        <v>30951</v>
      </c>
      <c r="G5" s="7" t="s">
        <v>619</v>
      </c>
    </row>
    <row r="6" spans="1:7" s="29" customFormat="1" ht="12.75">
      <c r="A6" s="7" t="s">
        <v>620</v>
      </c>
      <c r="B6" s="37" t="s">
        <v>37</v>
      </c>
      <c r="C6" s="7" t="s">
        <v>621</v>
      </c>
      <c r="D6" s="114">
        <v>25000</v>
      </c>
      <c r="E6" s="114">
        <v>35000</v>
      </c>
      <c r="F6" s="115">
        <f>SUM(D6:E6)/2</f>
        <v>30000</v>
      </c>
      <c r="G6" s="7" t="s">
        <v>622</v>
      </c>
    </row>
    <row r="7" spans="1:7" s="29" customFormat="1" ht="12.75">
      <c r="A7" s="7" t="s">
        <v>623</v>
      </c>
      <c r="B7" s="37" t="s">
        <v>37</v>
      </c>
      <c r="C7" s="7" t="s">
        <v>624</v>
      </c>
      <c r="D7" s="114">
        <v>25000</v>
      </c>
      <c r="E7" s="114">
        <v>35000</v>
      </c>
      <c r="F7" s="115">
        <f>SUM(D7:E7)/2</f>
        <v>30000</v>
      </c>
      <c r="G7" s="11"/>
    </row>
    <row r="8" spans="1:7" ht="12.75">
      <c r="A8" s="7" t="s">
        <v>625</v>
      </c>
      <c r="B8" s="37" t="s">
        <v>37</v>
      </c>
      <c r="C8" s="7" t="s">
        <v>171</v>
      </c>
      <c r="D8" s="114">
        <v>40000</v>
      </c>
      <c r="E8" s="115"/>
      <c r="F8" s="115">
        <f>D8</f>
        <v>40000</v>
      </c>
      <c r="G8" t="s">
        <v>16</v>
      </c>
    </row>
    <row r="9" spans="1:7" ht="12.75">
      <c r="A9" s="7" t="s">
        <v>626</v>
      </c>
      <c r="B9" s="37" t="s">
        <v>37</v>
      </c>
      <c r="C9" s="7" t="s">
        <v>627</v>
      </c>
      <c r="D9" s="114">
        <v>22500</v>
      </c>
      <c r="E9" s="115">
        <v>27500</v>
      </c>
      <c r="F9" s="115">
        <f>SUM(D9:E9)/2</f>
        <v>25000</v>
      </c>
      <c r="G9" s="7" t="s">
        <v>96</v>
      </c>
    </row>
    <row r="10" spans="1:7" ht="12.75">
      <c r="A10" s="7" t="s">
        <v>628</v>
      </c>
      <c r="B10" s="37" t="s">
        <v>37</v>
      </c>
      <c r="C10" s="7" t="s">
        <v>107</v>
      </c>
      <c r="D10" s="114">
        <v>19284</v>
      </c>
      <c r="E10" s="115">
        <v>22000</v>
      </c>
      <c r="F10" s="115">
        <f>SUM(D10:E10)/2</f>
        <v>20642</v>
      </c>
      <c r="G10" t="s">
        <v>61</v>
      </c>
    </row>
    <row r="11" spans="1:6" ht="12.75">
      <c r="A11" s="7"/>
      <c r="B11" s="62"/>
      <c r="C11" s="7"/>
      <c r="D11" s="14"/>
      <c r="F11" s="61"/>
    </row>
    <row r="12" spans="1:6" ht="12.75">
      <c r="A12" s="7"/>
      <c r="B12" s="62"/>
      <c r="C12" s="7"/>
      <c r="D12" s="14"/>
      <c r="F12" s="61"/>
    </row>
    <row r="13" spans="1:10" ht="12.75">
      <c r="A13" s="21"/>
      <c r="B13" s="15"/>
      <c r="C13" s="21"/>
      <c r="D13" s="64">
        <f>COUNT(D2:D10)</f>
        <v>9</v>
      </c>
      <c r="E13" s="64">
        <f>COUNT(E2:E10)</f>
        <v>6</v>
      </c>
      <c r="F13" s="64">
        <f>COUNT(F2:F10)</f>
        <v>9</v>
      </c>
      <c r="G13" s="25"/>
      <c r="H13" s="25"/>
      <c r="I13" s="25"/>
      <c r="J13" s="21"/>
    </row>
    <row r="14" spans="1:10" ht="12.75">
      <c r="A14" s="21"/>
      <c r="B14" s="15"/>
      <c r="C14" s="21" t="s">
        <v>85</v>
      </c>
      <c r="D14" s="115">
        <f>SUM(D2:D10)/D13</f>
        <v>27118.11111111111</v>
      </c>
      <c r="E14" s="115">
        <f>SUM(E2:E10)/E13</f>
        <v>29113.333333333332</v>
      </c>
      <c r="F14" s="115">
        <f>SUM(F2:F10)/F13</f>
        <v>29205.222222222223</v>
      </c>
      <c r="J14" s="21"/>
    </row>
    <row r="15" spans="1:6" ht="12.75">
      <c r="A15" s="21"/>
      <c r="B15" s="15"/>
      <c r="C15" s="21" t="s">
        <v>86</v>
      </c>
      <c r="D15" s="65">
        <v>36000</v>
      </c>
      <c r="E15" s="66">
        <v>35000</v>
      </c>
      <c r="F15" s="61"/>
    </row>
    <row r="16" spans="1:10" ht="12.75">
      <c r="A16" s="2"/>
      <c r="B16" s="3"/>
      <c r="C16" s="1" t="s">
        <v>87</v>
      </c>
      <c r="D16" s="67">
        <v>18000</v>
      </c>
      <c r="E16" s="66">
        <v>22000</v>
      </c>
      <c r="F16" s="52"/>
      <c r="G16" s="2"/>
      <c r="H16" s="2"/>
      <c r="I16" s="2"/>
      <c r="J16" s="2"/>
    </row>
    <row r="17" spans="1:10" ht="12.75">
      <c r="A17" s="2"/>
      <c r="B17" s="3"/>
      <c r="C17" s="2"/>
      <c r="D17" s="2"/>
      <c r="E17" s="2"/>
      <c r="F17" s="2"/>
      <c r="G17" s="2"/>
      <c r="H17" s="2"/>
      <c r="I17" s="2"/>
      <c r="J17" s="2"/>
    </row>
    <row r="18" spans="1:2" ht="12.75">
      <c r="A18" s="2"/>
      <c r="B18" s="15"/>
    </row>
    <row r="19" spans="1:2" ht="12.75">
      <c r="A19" s="2"/>
      <c r="B19" s="15"/>
    </row>
    <row r="20" spans="1:2" ht="12.75">
      <c r="A20" s="2"/>
      <c r="B20" s="15"/>
    </row>
    <row r="21" spans="1:2" ht="12.75">
      <c r="A21" s="2"/>
      <c r="B21" s="15"/>
    </row>
    <row r="22" spans="1:2" ht="12.75">
      <c r="A22" s="2"/>
      <c r="B22" s="15"/>
    </row>
    <row r="23" spans="1:2" ht="12.75">
      <c r="A23" s="2"/>
      <c r="B23" s="15"/>
    </row>
    <row r="24" spans="1:10" ht="12.75">
      <c r="A24" s="21"/>
      <c r="B24" s="15"/>
      <c r="J24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"/>
  <sheetViews>
    <sheetView tabSelected="1" zoomScale="85" zoomScaleNormal="85" zoomScalePageLayoutView="0" workbookViewId="0" topLeftCell="A1">
      <selection activeCell="L17" sqref="L17"/>
    </sheetView>
  </sheetViews>
  <sheetFormatPr defaultColWidth="9.140625" defaultRowHeight="12.75"/>
  <cols>
    <col min="1" max="1" width="2.421875" style="0" customWidth="1"/>
    <col min="3" max="3" width="10.57421875" style="0" customWidth="1"/>
    <col min="5" max="5" width="10.8515625" style="0" customWidth="1"/>
    <col min="6" max="6" width="12.00390625" style="0" customWidth="1"/>
    <col min="7" max="7" width="10.7109375" style="0" customWidth="1"/>
  </cols>
  <sheetData>
    <row r="1" spans="2:8" ht="12.75">
      <c r="B1" t="s">
        <v>122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9</v>
      </c>
    </row>
    <row r="2" spans="2:8" ht="14.25">
      <c r="B2" s="2" t="s">
        <v>629</v>
      </c>
      <c r="C2" s="22">
        <v>40079</v>
      </c>
      <c r="D2" s="1" t="s">
        <v>25</v>
      </c>
      <c r="E2" s="44">
        <v>16954</v>
      </c>
      <c r="F2" s="44">
        <v>28293</v>
      </c>
      <c r="G2" s="52">
        <f>(E2+F2)/2</f>
        <v>22623.5</v>
      </c>
      <c r="H2" s="63" t="s">
        <v>630</v>
      </c>
    </row>
    <row r="3" spans="2:8" ht="12.75">
      <c r="B3" s="2" t="s">
        <v>631</v>
      </c>
      <c r="C3" s="22">
        <v>40079</v>
      </c>
      <c r="D3" s="38" t="s">
        <v>80</v>
      </c>
      <c r="E3" s="44">
        <v>16863</v>
      </c>
      <c r="F3" s="44">
        <v>18417</v>
      </c>
      <c r="G3" s="52">
        <f>(E3+F3)/2</f>
        <v>17640</v>
      </c>
      <c r="H3" t="s">
        <v>632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A1" sqref="A1:A16384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24.00390625" style="0" customWidth="1"/>
    <col min="4" max="4" width="12.421875" style="0" customWidth="1"/>
    <col min="5" max="5" width="11.7109375" style="0" customWidth="1"/>
    <col min="6" max="6" width="11.140625" style="0" customWidth="1"/>
  </cols>
  <sheetData>
    <row r="1" spans="2:7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</row>
    <row r="3" spans="1:7" s="6" customFormat="1" ht="12.75">
      <c r="A3" s="6" t="s">
        <v>89</v>
      </c>
      <c r="B3" s="79">
        <v>40303</v>
      </c>
      <c r="C3" s="6" t="s">
        <v>90</v>
      </c>
      <c r="D3" s="42">
        <v>17161</v>
      </c>
      <c r="E3" s="42">
        <v>19126</v>
      </c>
      <c r="F3" s="42">
        <f aca="true" t="shared" si="0" ref="F3:F12">(D3+E3)/2</f>
        <v>18143.5</v>
      </c>
      <c r="G3" s="6" t="s">
        <v>35</v>
      </c>
    </row>
    <row r="4" spans="1:7" s="6" customFormat="1" ht="12.75">
      <c r="A4" s="6" t="s">
        <v>89</v>
      </c>
      <c r="B4" s="79">
        <v>40303</v>
      </c>
      <c r="C4" s="6" t="s">
        <v>90</v>
      </c>
      <c r="D4" s="42">
        <v>17161</v>
      </c>
      <c r="E4" s="42">
        <v>19126</v>
      </c>
      <c r="F4" s="42">
        <f t="shared" si="0"/>
        <v>18143.5</v>
      </c>
      <c r="G4" s="6" t="s">
        <v>35</v>
      </c>
    </row>
    <row r="5" spans="1:7" s="6" customFormat="1" ht="12.75">
      <c r="A5" s="11" t="s">
        <v>104</v>
      </c>
      <c r="B5" s="79" t="s">
        <v>37</v>
      </c>
      <c r="C5" s="11" t="s">
        <v>105</v>
      </c>
      <c r="D5" s="42">
        <v>15725</v>
      </c>
      <c r="E5" s="42">
        <v>17990</v>
      </c>
      <c r="F5" s="42">
        <f t="shared" si="0"/>
        <v>16857.5</v>
      </c>
      <c r="G5" s="11" t="s">
        <v>106</v>
      </c>
    </row>
    <row r="6" spans="1:7" s="10" customFormat="1" ht="12.75">
      <c r="A6" s="11" t="s">
        <v>109</v>
      </c>
      <c r="B6" s="79" t="s">
        <v>37</v>
      </c>
      <c r="C6" s="11" t="s">
        <v>110</v>
      </c>
      <c r="D6" s="42">
        <v>17161</v>
      </c>
      <c r="E6" s="42">
        <v>19126</v>
      </c>
      <c r="F6" s="42">
        <f t="shared" si="0"/>
        <v>18143.5</v>
      </c>
      <c r="G6" s="11" t="s">
        <v>111</v>
      </c>
    </row>
    <row r="7" spans="1:7" s="6" customFormat="1" ht="12.75">
      <c r="A7" s="11" t="s">
        <v>114</v>
      </c>
      <c r="B7" s="79" t="s">
        <v>37</v>
      </c>
      <c r="C7" s="11" t="s">
        <v>115</v>
      </c>
      <c r="D7" s="42">
        <v>17200</v>
      </c>
      <c r="E7" s="42">
        <v>18100</v>
      </c>
      <c r="F7" s="42">
        <f t="shared" si="0"/>
        <v>17650</v>
      </c>
      <c r="G7" s="11" t="s">
        <v>116</v>
      </c>
    </row>
    <row r="8" spans="1:7" s="10" customFormat="1" ht="12.75">
      <c r="A8" s="12" t="s">
        <v>91</v>
      </c>
      <c r="B8" s="79">
        <v>40331</v>
      </c>
      <c r="C8" s="12" t="s">
        <v>25</v>
      </c>
      <c r="D8" s="42">
        <v>17294</v>
      </c>
      <c r="E8" s="42">
        <v>19273</v>
      </c>
      <c r="F8" s="42">
        <f t="shared" si="0"/>
        <v>18283.5</v>
      </c>
      <c r="G8" s="6" t="s">
        <v>35</v>
      </c>
    </row>
    <row r="9" spans="1:7" s="10" customFormat="1" ht="12.75">
      <c r="A9" s="11" t="s">
        <v>104</v>
      </c>
      <c r="B9" s="79" t="s">
        <v>37</v>
      </c>
      <c r="C9" s="11" t="s">
        <v>25</v>
      </c>
      <c r="D9" s="42">
        <v>17294</v>
      </c>
      <c r="E9" s="42">
        <v>19273</v>
      </c>
      <c r="F9" s="42">
        <f t="shared" si="0"/>
        <v>18283.5</v>
      </c>
      <c r="G9" s="11" t="s">
        <v>113</v>
      </c>
    </row>
    <row r="10" spans="1:7" s="10" customFormat="1" ht="12.75">
      <c r="A10" s="11" t="s">
        <v>100</v>
      </c>
      <c r="B10" s="79" t="s">
        <v>37</v>
      </c>
      <c r="C10" s="11" t="s">
        <v>38</v>
      </c>
      <c r="D10" s="42">
        <v>17581</v>
      </c>
      <c r="E10" s="42">
        <v>18906</v>
      </c>
      <c r="F10" s="42">
        <f t="shared" si="0"/>
        <v>18243.5</v>
      </c>
      <c r="G10" s="11" t="s">
        <v>39</v>
      </c>
    </row>
    <row r="11" spans="1:7" s="10" customFormat="1" ht="12.75">
      <c r="A11" s="11" t="s">
        <v>117</v>
      </c>
      <c r="B11" s="79" t="s">
        <v>37</v>
      </c>
      <c r="C11" s="11" t="s">
        <v>118</v>
      </c>
      <c r="D11" s="42">
        <v>17784</v>
      </c>
      <c r="E11" s="42">
        <v>19126</v>
      </c>
      <c r="F11" s="42">
        <f t="shared" si="0"/>
        <v>18455</v>
      </c>
      <c r="G11" s="11" t="s">
        <v>119</v>
      </c>
    </row>
    <row r="12" spans="1:7" s="10" customFormat="1" ht="12.75">
      <c r="A12" s="6" t="s">
        <v>92</v>
      </c>
      <c r="B12" s="79">
        <v>40789</v>
      </c>
      <c r="C12" s="12" t="s">
        <v>80</v>
      </c>
      <c r="D12" s="42">
        <v>17896</v>
      </c>
      <c r="E12" s="42">
        <v>18473</v>
      </c>
      <c r="F12" s="42">
        <f t="shared" si="0"/>
        <v>18184.5</v>
      </c>
      <c r="G12" s="6" t="s">
        <v>93</v>
      </c>
    </row>
    <row r="13" spans="1:7" s="10" customFormat="1" ht="12.75">
      <c r="A13" s="7" t="s">
        <v>104</v>
      </c>
      <c r="B13" s="79" t="s">
        <v>37</v>
      </c>
      <c r="C13" s="7" t="s">
        <v>120</v>
      </c>
      <c r="D13" s="82">
        <v>17933.33</v>
      </c>
      <c r="E13" s="42"/>
      <c r="F13" s="42">
        <f>D13</f>
        <v>17933.33</v>
      </c>
      <c r="G13" s="7" t="s">
        <v>121</v>
      </c>
    </row>
    <row r="14" spans="1:7" s="10" customFormat="1" ht="12.75">
      <c r="A14" s="7" t="s">
        <v>30</v>
      </c>
      <c r="B14" s="79" t="s">
        <v>37</v>
      </c>
      <c r="C14" s="7" t="s">
        <v>108</v>
      </c>
      <c r="D14" s="42">
        <v>18382</v>
      </c>
      <c r="E14" s="42"/>
      <c r="F14" s="42">
        <f>D14</f>
        <v>18382</v>
      </c>
      <c r="G14" s="70" t="s">
        <v>16</v>
      </c>
    </row>
    <row r="15" spans="1:7" s="10" customFormat="1" ht="12.75">
      <c r="A15" s="7" t="s">
        <v>101</v>
      </c>
      <c r="B15" s="79" t="s">
        <v>37</v>
      </c>
      <c r="C15" s="7" t="s">
        <v>102</v>
      </c>
      <c r="D15" s="42">
        <v>18460</v>
      </c>
      <c r="E15" s="42">
        <v>20800</v>
      </c>
      <c r="F15" s="42">
        <f>(D15+E15)/2</f>
        <v>19630</v>
      </c>
      <c r="G15" s="7" t="s">
        <v>103</v>
      </c>
    </row>
    <row r="16" spans="1:7" s="10" customFormat="1" ht="12.75">
      <c r="A16" s="7" t="s">
        <v>30</v>
      </c>
      <c r="B16" s="79" t="s">
        <v>37</v>
      </c>
      <c r="C16" s="7" t="s">
        <v>112</v>
      </c>
      <c r="D16" s="42">
        <v>19185</v>
      </c>
      <c r="E16" s="42">
        <v>22236</v>
      </c>
      <c r="F16" s="42">
        <f>(D16+E16)/2</f>
        <v>20710.5</v>
      </c>
      <c r="G16" s="7" t="s">
        <v>74</v>
      </c>
    </row>
    <row r="17" spans="1:7" s="10" customFormat="1" ht="12.75">
      <c r="A17" s="7" t="s">
        <v>104</v>
      </c>
      <c r="B17" s="79" t="s">
        <v>37</v>
      </c>
      <c r="C17" s="7" t="s">
        <v>107</v>
      </c>
      <c r="D17" s="42">
        <v>19200</v>
      </c>
      <c r="E17" s="42"/>
      <c r="F17" s="42">
        <f aca="true" t="shared" si="1" ref="F17:F23">D17</f>
        <v>19200</v>
      </c>
      <c r="G17" s="11" t="s">
        <v>16</v>
      </c>
    </row>
    <row r="18" spans="1:7" s="10" customFormat="1" ht="12.75">
      <c r="A18" s="81" t="s">
        <v>94</v>
      </c>
      <c r="B18" s="80">
        <v>40310</v>
      </c>
      <c r="C18" s="81" t="s">
        <v>14</v>
      </c>
      <c r="D18" s="42">
        <v>20020</v>
      </c>
      <c r="E18" s="42"/>
      <c r="F18" s="42">
        <f t="shared" si="1"/>
        <v>20020</v>
      </c>
      <c r="G18" s="70" t="s">
        <v>16</v>
      </c>
    </row>
    <row r="19" spans="1:7" s="10" customFormat="1" ht="14.25">
      <c r="A19" s="70" t="s">
        <v>95</v>
      </c>
      <c r="B19" s="79">
        <v>40190</v>
      </c>
      <c r="C19" s="81" t="s">
        <v>14</v>
      </c>
      <c r="D19" s="42">
        <v>20020</v>
      </c>
      <c r="E19" s="42"/>
      <c r="F19" s="42">
        <f t="shared" si="1"/>
        <v>20020</v>
      </c>
      <c r="G19" s="86" t="s">
        <v>61</v>
      </c>
    </row>
    <row r="20" spans="1:7" s="10" customFormat="1" ht="14.25">
      <c r="A20" s="70" t="s">
        <v>95</v>
      </c>
      <c r="B20" s="79" t="s">
        <v>31</v>
      </c>
      <c r="C20" s="81" t="s">
        <v>14</v>
      </c>
      <c r="D20" s="42">
        <v>20020</v>
      </c>
      <c r="E20" s="42"/>
      <c r="F20" s="42">
        <f t="shared" si="1"/>
        <v>20020</v>
      </c>
      <c r="G20" s="86" t="s">
        <v>96</v>
      </c>
    </row>
    <row r="21" spans="1:7" s="10" customFormat="1" ht="12.75">
      <c r="A21" s="70" t="s">
        <v>97</v>
      </c>
      <c r="B21" s="80">
        <v>40296</v>
      </c>
      <c r="C21" s="70" t="s">
        <v>33</v>
      </c>
      <c r="D21" s="42">
        <v>20764</v>
      </c>
      <c r="E21" s="42"/>
      <c r="F21" s="42">
        <f t="shared" si="1"/>
        <v>20764</v>
      </c>
      <c r="G21" s="70" t="s">
        <v>16</v>
      </c>
    </row>
    <row r="22" spans="1:7" s="10" customFormat="1" ht="12.75">
      <c r="A22" s="81" t="s">
        <v>98</v>
      </c>
      <c r="B22" s="80">
        <v>40296</v>
      </c>
      <c r="C22" s="70" t="s">
        <v>33</v>
      </c>
      <c r="D22" s="42">
        <v>20764</v>
      </c>
      <c r="E22" s="42"/>
      <c r="F22" s="42">
        <f t="shared" si="1"/>
        <v>20764</v>
      </c>
      <c r="G22" s="70" t="s">
        <v>16</v>
      </c>
    </row>
    <row r="23" spans="1:7" ht="12.75">
      <c r="A23" s="69" t="s">
        <v>94</v>
      </c>
      <c r="B23" s="5">
        <v>40490</v>
      </c>
      <c r="C23" s="69" t="s">
        <v>14</v>
      </c>
      <c r="D23" s="42">
        <v>21500</v>
      </c>
      <c r="E23" s="42"/>
      <c r="F23" s="42">
        <f t="shared" si="1"/>
        <v>21500</v>
      </c>
      <c r="G23" s="68" t="s">
        <v>99</v>
      </c>
    </row>
    <row r="24" spans="1:7" ht="12.75">
      <c r="A24" s="11"/>
      <c r="B24" s="5"/>
      <c r="C24" s="11"/>
      <c r="D24" s="24"/>
      <c r="E24" s="14"/>
      <c r="F24" s="14"/>
      <c r="G24" s="11"/>
    </row>
    <row r="26" spans="3:6" ht="12.75">
      <c r="C26" t="s">
        <v>84</v>
      </c>
      <c r="D26" s="26">
        <f>COUNT(D3:D23)</f>
        <v>21</v>
      </c>
      <c r="E26" s="26">
        <f>COUNT(E3:E23)</f>
        <v>12</v>
      </c>
      <c r="F26" s="26">
        <f>COUNT(F3:F23)</f>
        <v>21</v>
      </c>
    </row>
    <row r="27" spans="3:6" ht="12.75">
      <c r="C27" t="s">
        <v>85</v>
      </c>
      <c r="D27" s="75">
        <f>SUM(D3:D23)/D26</f>
        <v>18500.25380952381</v>
      </c>
      <c r="E27" s="75">
        <f>SUM(E3:E23)/E26</f>
        <v>19296.25</v>
      </c>
      <c r="F27" s="75">
        <f>SUM(F3:F23)/F26</f>
        <v>19015.80142857143</v>
      </c>
    </row>
    <row r="28" spans="3:6" ht="12.75">
      <c r="C28" t="s">
        <v>86</v>
      </c>
      <c r="D28" s="75">
        <v>21500</v>
      </c>
      <c r="E28" s="75">
        <v>28859</v>
      </c>
      <c r="F28" s="75">
        <f>(D28+E28)/2</f>
        <v>25179.5</v>
      </c>
    </row>
    <row r="29" spans="3:6" ht="12.75">
      <c r="C29" t="s">
        <v>87</v>
      </c>
      <c r="D29" s="75">
        <v>17161</v>
      </c>
      <c r="E29" s="75">
        <v>18473</v>
      </c>
      <c r="F29" s="75">
        <f>(D29+E29)/2</f>
        <v>17817</v>
      </c>
    </row>
    <row r="30" spans="4:6" ht="12.75">
      <c r="D30" s="14"/>
      <c r="E30" s="14"/>
      <c r="F30" s="14"/>
    </row>
    <row r="31" spans="3:6" ht="12.75">
      <c r="C31" s="87">
        <v>15000</v>
      </c>
      <c r="D31" s="73">
        <v>1</v>
      </c>
      <c r="E31" s="27">
        <f>D31/D26</f>
        <v>0.047619047619047616</v>
      </c>
      <c r="F31" s="14"/>
    </row>
    <row r="32" ht="12.75">
      <c r="C32" s="87">
        <v>16000</v>
      </c>
    </row>
    <row r="33" spans="3:5" ht="12.75">
      <c r="C33" s="87">
        <v>17000</v>
      </c>
      <c r="D33">
        <v>10</v>
      </c>
      <c r="E33" s="27">
        <f>D33/21</f>
        <v>0.47619047619047616</v>
      </c>
    </row>
    <row r="34" spans="3:5" ht="12.75">
      <c r="C34" s="87">
        <v>18000</v>
      </c>
      <c r="D34">
        <v>2</v>
      </c>
      <c r="E34" s="27">
        <f>D34/21</f>
        <v>0.09523809523809523</v>
      </c>
    </row>
    <row r="35" spans="3:5" ht="12.75">
      <c r="C35" s="87">
        <v>19000</v>
      </c>
      <c r="D35">
        <v>2</v>
      </c>
      <c r="E35" s="27">
        <f>D35/21</f>
        <v>0.09523809523809523</v>
      </c>
    </row>
    <row r="36" spans="3:5" ht="12.75">
      <c r="C36" s="87">
        <v>20000</v>
      </c>
      <c r="D36">
        <v>5</v>
      </c>
      <c r="E36" s="27">
        <f>D36/21</f>
        <v>0.23809523809523808</v>
      </c>
    </row>
    <row r="37" spans="3:5" ht="12.75">
      <c r="C37" s="87">
        <v>21000</v>
      </c>
      <c r="D37">
        <v>1</v>
      </c>
      <c r="E37" s="27">
        <f>D37/21</f>
        <v>0.047619047619047616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PageLayoutView="0" workbookViewId="0" topLeftCell="A1">
      <selection activeCell="J27" sqref="J27"/>
    </sheetView>
  </sheetViews>
  <sheetFormatPr defaultColWidth="9.140625" defaultRowHeight="12.75"/>
  <cols>
    <col min="1" max="1" width="19.57421875" style="1" customWidth="1"/>
    <col min="2" max="2" width="15.28125" style="1" customWidth="1"/>
    <col min="3" max="3" width="12.28125" style="1" customWidth="1"/>
    <col min="4" max="6" width="11.28125" style="1" customWidth="1"/>
    <col min="7" max="7" width="9.140625" style="1" customWidth="1"/>
  </cols>
  <sheetData>
    <row r="1" spans="1:7" ht="12.75">
      <c r="A1" s="2" t="s">
        <v>122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9</v>
      </c>
    </row>
    <row r="2" spans="1:7" ht="12.75">
      <c r="A2" s="2"/>
      <c r="B2" s="2"/>
      <c r="C2" s="2"/>
      <c r="D2" s="2"/>
      <c r="E2" s="2"/>
      <c r="F2" s="2"/>
      <c r="G2" s="2"/>
    </row>
    <row r="3" spans="1:7" s="28" customFormat="1" ht="12.75">
      <c r="A3" s="2" t="s">
        <v>123</v>
      </c>
      <c r="B3" s="3">
        <v>40190</v>
      </c>
      <c r="C3" s="1" t="s">
        <v>124</v>
      </c>
      <c r="D3" s="75">
        <v>18000</v>
      </c>
      <c r="E3" s="75">
        <v>20000</v>
      </c>
      <c r="F3" s="75">
        <f aca="true" t="shared" si="0" ref="F3:F12">(D3+E3)/2</f>
        <v>19000</v>
      </c>
      <c r="G3" s="1" t="s">
        <v>61</v>
      </c>
    </row>
    <row r="4" spans="1:7" ht="12.75">
      <c r="A4" s="11" t="s">
        <v>141</v>
      </c>
      <c r="B4" s="5" t="s">
        <v>37</v>
      </c>
      <c r="C4" s="11" t="s">
        <v>105</v>
      </c>
      <c r="D4" s="75">
        <v>17990</v>
      </c>
      <c r="E4" s="75">
        <v>20000</v>
      </c>
      <c r="F4" s="75">
        <f t="shared" si="0"/>
        <v>18995</v>
      </c>
      <c r="G4" s="11" t="s">
        <v>106</v>
      </c>
    </row>
    <row r="5" spans="1:7" ht="12.75">
      <c r="A5" s="11" t="s">
        <v>143</v>
      </c>
      <c r="B5" s="5" t="s">
        <v>37</v>
      </c>
      <c r="C5" s="11" t="s">
        <v>144</v>
      </c>
      <c r="D5" s="75">
        <v>18000</v>
      </c>
      <c r="E5" s="75">
        <v>20000</v>
      </c>
      <c r="F5" s="75">
        <f t="shared" si="0"/>
        <v>19000</v>
      </c>
      <c r="G5" s="1" t="s">
        <v>16</v>
      </c>
    </row>
    <row r="6" spans="1:7" ht="12.75">
      <c r="A6" s="1" t="s">
        <v>125</v>
      </c>
      <c r="B6" s="5">
        <v>40577</v>
      </c>
      <c r="C6" s="2" t="s">
        <v>126</v>
      </c>
      <c r="D6" s="75">
        <v>18460</v>
      </c>
      <c r="E6" s="75">
        <v>20800</v>
      </c>
      <c r="F6" s="75">
        <f t="shared" si="0"/>
        <v>19630</v>
      </c>
      <c r="G6" s="1" t="s">
        <v>127</v>
      </c>
    </row>
    <row r="7" spans="1:7" ht="12.75">
      <c r="A7" s="11" t="s">
        <v>137</v>
      </c>
      <c r="B7" s="5" t="s">
        <v>37</v>
      </c>
      <c r="C7" s="11" t="s">
        <v>138</v>
      </c>
      <c r="D7" s="75">
        <v>18807</v>
      </c>
      <c r="E7" s="75">
        <v>22875</v>
      </c>
      <c r="F7" s="75">
        <f t="shared" si="0"/>
        <v>20841</v>
      </c>
      <c r="G7" s="1" t="s">
        <v>139</v>
      </c>
    </row>
    <row r="8" spans="1:7" ht="12.75">
      <c r="A8" s="11" t="s">
        <v>143</v>
      </c>
      <c r="B8" s="5" t="s">
        <v>37</v>
      </c>
      <c r="C8" s="11" t="s">
        <v>145</v>
      </c>
      <c r="D8" s="75">
        <v>19500</v>
      </c>
      <c r="E8" s="75">
        <v>21500</v>
      </c>
      <c r="F8" s="75">
        <f t="shared" si="0"/>
        <v>20500</v>
      </c>
      <c r="G8" s="11" t="s">
        <v>146</v>
      </c>
    </row>
    <row r="9" spans="1:7" s="29" customFormat="1" ht="14.25">
      <c r="A9" s="69" t="s">
        <v>128</v>
      </c>
      <c r="B9" s="5" t="s">
        <v>129</v>
      </c>
      <c r="C9" s="69" t="s">
        <v>25</v>
      </c>
      <c r="D9" s="75">
        <v>19755</v>
      </c>
      <c r="E9" s="75">
        <v>28859</v>
      </c>
      <c r="F9" s="75">
        <f t="shared" si="0"/>
        <v>24307</v>
      </c>
      <c r="G9" s="23" t="s">
        <v>61</v>
      </c>
    </row>
    <row r="10" spans="1:7" s="29" customFormat="1" ht="12.75">
      <c r="A10" s="72" t="s">
        <v>128</v>
      </c>
      <c r="B10" s="22" t="s">
        <v>129</v>
      </c>
      <c r="C10" s="72" t="s">
        <v>25</v>
      </c>
      <c r="D10" s="88">
        <v>19755</v>
      </c>
      <c r="E10" s="75">
        <v>28859</v>
      </c>
      <c r="F10" s="75">
        <f t="shared" si="0"/>
        <v>24307</v>
      </c>
      <c r="G10" s="68" t="s">
        <v>16</v>
      </c>
    </row>
    <row r="11" spans="1:7" ht="12.75">
      <c r="A11" s="72" t="s">
        <v>128</v>
      </c>
      <c r="B11" s="22" t="s">
        <v>129</v>
      </c>
      <c r="C11" s="72" t="s">
        <v>25</v>
      </c>
      <c r="D11" s="75">
        <v>19755</v>
      </c>
      <c r="E11" s="75">
        <v>28859</v>
      </c>
      <c r="F11" s="75">
        <f t="shared" si="0"/>
        <v>24307</v>
      </c>
      <c r="G11" s="72" t="s">
        <v>27</v>
      </c>
    </row>
    <row r="12" spans="1:7" ht="12.75">
      <c r="A12" s="72" t="s">
        <v>143</v>
      </c>
      <c r="B12" s="22" t="s">
        <v>37</v>
      </c>
      <c r="C12" s="72" t="s">
        <v>25</v>
      </c>
      <c r="D12" s="75">
        <v>19755</v>
      </c>
      <c r="E12" s="75">
        <v>23891</v>
      </c>
      <c r="F12" s="75">
        <f t="shared" si="0"/>
        <v>21823</v>
      </c>
      <c r="G12" s="7" t="s">
        <v>113</v>
      </c>
    </row>
    <row r="13" spans="1:7" ht="12.75">
      <c r="A13" s="7" t="s">
        <v>143</v>
      </c>
      <c r="B13" s="5" t="s">
        <v>37</v>
      </c>
      <c r="C13" s="7" t="s">
        <v>120</v>
      </c>
      <c r="D13" s="90">
        <v>20504.48</v>
      </c>
      <c r="E13" s="75"/>
      <c r="F13" s="75">
        <f>D13</f>
        <v>20504.48</v>
      </c>
      <c r="G13" s="7" t="s">
        <v>121</v>
      </c>
    </row>
    <row r="14" spans="1:7" ht="12.75">
      <c r="A14" s="7" t="s">
        <v>140</v>
      </c>
      <c r="B14" s="5" t="s">
        <v>37</v>
      </c>
      <c r="C14" s="7" t="s">
        <v>41</v>
      </c>
      <c r="D14" s="91">
        <v>20800</v>
      </c>
      <c r="E14" s="75"/>
      <c r="F14" s="75">
        <f>D14</f>
        <v>20800</v>
      </c>
      <c r="G14" s="11" t="s">
        <v>42</v>
      </c>
    </row>
    <row r="15" spans="1:7" ht="12.75">
      <c r="A15" s="69" t="s">
        <v>130</v>
      </c>
      <c r="B15" s="3">
        <v>40190</v>
      </c>
      <c r="C15" s="68" t="s">
        <v>124</v>
      </c>
      <c r="D15" s="75">
        <v>21000</v>
      </c>
      <c r="E15" s="75">
        <v>24000</v>
      </c>
      <c r="F15" s="75">
        <f>(D15+E15)/2</f>
        <v>22500</v>
      </c>
      <c r="G15" s="68" t="s">
        <v>61</v>
      </c>
    </row>
    <row r="16" spans="1:7" ht="12.75">
      <c r="A16" s="7" t="s">
        <v>150</v>
      </c>
      <c r="B16" s="5" t="s">
        <v>37</v>
      </c>
      <c r="C16" s="7" t="s">
        <v>82</v>
      </c>
      <c r="D16" s="75">
        <v>22879</v>
      </c>
      <c r="E16" s="75">
        <v>26523</v>
      </c>
      <c r="F16" s="75">
        <f>(D16+E16)/2</f>
        <v>24701</v>
      </c>
      <c r="G16" s="11" t="s">
        <v>151</v>
      </c>
    </row>
    <row r="17" spans="1:7" ht="12.75">
      <c r="A17" s="7" t="s">
        <v>152</v>
      </c>
      <c r="B17" s="5" t="s">
        <v>37</v>
      </c>
      <c r="C17" s="7" t="s">
        <v>112</v>
      </c>
      <c r="D17" s="75">
        <v>22879</v>
      </c>
      <c r="E17" s="75">
        <v>27319</v>
      </c>
      <c r="F17" s="75">
        <f>(D17+E17)/2</f>
        <v>25099</v>
      </c>
      <c r="G17" s="7" t="s">
        <v>74</v>
      </c>
    </row>
    <row r="18" spans="1:8" ht="12.75">
      <c r="A18" s="68" t="s">
        <v>131</v>
      </c>
      <c r="B18" s="5">
        <v>40490</v>
      </c>
      <c r="C18" s="68" t="s">
        <v>132</v>
      </c>
      <c r="D18" s="75">
        <v>22911</v>
      </c>
      <c r="E18" s="75"/>
      <c r="F18" s="75">
        <f>D18</f>
        <v>22911</v>
      </c>
      <c r="G18" s="68" t="s">
        <v>16</v>
      </c>
      <c r="H18" s="12"/>
    </row>
    <row r="19" spans="1:9" s="1" customFormat="1" ht="12.75">
      <c r="A19" s="1" t="s">
        <v>133</v>
      </c>
      <c r="B19" s="5" t="s">
        <v>134</v>
      </c>
      <c r="C19" s="1" t="s">
        <v>135</v>
      </c>
      <c r="D19" s="75">
        <v>23000</v>
      </c>
      <c r="E19" s="75"/>
      <c r="F19" s="75">
        <f>D19</f>
        <v>23000</v>
      </c>
      <c r="G19" s="1" t="s">
        <v>136</v>
      </c>
      <c r="I19"/>
    </row>
    <row r="20" spans="1:7" ht="12.75">
      <c r="A20" s="11" t="s">
        <v>141</v>
      </c>
      <c r="B20" s="5" t="s">
        <v>37</v>
      </c>
      <c r="C20" s="11" t="s">
        <v>135</v>
      </c>
      <c r="D20" s="75">
        <v>23000</v>
      </c>
      <c r="E20" s="75"/>
      <c r="F20" s="75">
        <f>D20</f>
        <v>23000</v>
      </c>
      <c r="G20" s="11" t="s">
        <v>136</v>
      </c>
    </row>
    <row r="21" spans="1:7" ht="12.75">
      <c r="A21" s="11" t="s">
        <v>142</v>
      </c>
      <c r="B21" s="5" t="s">
        <v>37</v>
      </c>
      <c r="C21" s="11" t="s">
        <v>46</v>
      </c>
      <c r="D21" s="75">
        <v>23221.29</v>
      </c>
      <c r="E21" s="75"/>
      <c r="F21" s="75">
        <f>D21</f>
        <v>23221.29</v>
      </c>
      <c r="G21" s="7" t="s">
        <v>47</v>
      </c>
    </row>
    <row r="22" spans="1:8" ht="12.75">
      <c r="A22" s="7" t="s">
        <v>147</v>
      </c>
      <c r="B22" s="5" t="s">
        <v>37</v>
      </c>
      <c r="C22" s="7" t="s">
        <v>148</v>
      </c>
      <c r="D22" s="75">
        <v>23500</v>
      </c>
      <c r="E22" s="75">
        <v>26000</v>
      </c>
      <c r="F22" s="75">
        <f>(D22+E22)/2</f>
        <v>24750</v>
      </c>
      <c r="G22" s="68" t="s">
        <v>149</v>
      </c>
      <c r="H22" s="12"/>
    </row>
    <row r="23" spans="1:6" ht="12.75">
      <c r="A23" s="11"/>
      <c r="B23" s="5"/>
      <c r="D23" s="4"/>
      <c r="E23" s="4"/>
      <c r="F23" s="4"/>
    </row>
    <row r="24" spans="2:6" ht="12.75">
      <c r="B24" s="5"/>
      <c r="D24" s="30"/>
      <c r="E24" s="30"/>
      <c r="F24" s="31"/>
    </row>
    <row r="25" spans="2:7" ht="12.75">
      <c r="B25" s="5"/>
      <c r="C25" s="1" t="s">
        <v>84</v>
      </c>
      <c r="D25" s="19">
        <f>COUNT(D3:D22)</f>
        <v>20</v>
      </c>
      <c r="E25" s="19">
        <f>COUNT(E3:E22)</f>
        <v>14</v>
      </c>
      <c r="F25" s="19">
        <f>COUNT(F3:F22)</f>
        <v>20</v>
      </c>
      <c r="G25" s="2"/>
    </row>
    <row r="26" spans="1:6" ht="12.75">
      <c r="A26" s="2"/>
      <c r="B26" s="3"/>
      <c r="C26" s="1" t="s">
        <v>85</v>
      </c>
      <c r="D26" s="30">
        <f>SUM(D3:D22)/D25</f>
        <v>20673.588499999998</v>
      </c>
      <c r="E26" s="30">
        <f>SUM(E3:E22)/E25</f>
        <v>24248.928571428572</v>
      </c>
      <c r="F26" s="30">
        <f>SUM(F3:F22)/F25</f>
        <v>22159.838499999998</v>
      </c>
    </row>
    <row r="27" spans="1:7" ht="12.75">
      <c r="A27" s="2"/>
      <c r="B27" s="3"/>
      <c r="C27" s="1" t="s">
        <v>86</v>
      </c>
      <c r="D27" s="42">
        <v>23000</v>
      </c>
      <c r="E27" s="42">
        <v>28859</v>
      </c>
      <c r="F27" s="42">
        <f>(D27+E27)/2</f>
        <v>25929.5</v>
      </c>
      <c r="G27" s="2"/>
    </row>
    <row r="28" spans="2:7" ht="12.75">
      <c r="B28" s="3"/>
      <c r="C28" s="1" t="s">
        <v>87</v>
      </c>
      <c r="D28" s="42">
        <v>18000</v>
      </c>
      <c r="E28" s="42">
        <v>20000</v>
      </c>
      <c r="F28" s="42">
        <f>(D28+E28)/2</f>
        <v>19000</v>
      </c>
      <c r="G28" s="2"/>
    </row>
    <row r="29" spans="2:7" ht="12.75">
      <c r="B29" s="3"/>
      <c r="D29" s="4"/>
      <c r="E29" s="4"/>
      <c r="F29" s="4"/>
      <c r="G29" s="2"/>
    </row>
    <row r="30" spans="1:7" ht="12.75">
      <c r="A30" s="2"/>
      <c r="B30" s="3"/>
      <c r="C30" s="85">
        <v>17000</v>
      </c>
      <c r="D30" s="1">
        <v>1</v>
      </c>
      <c r="E30" s="74">
        <f>D30/20</f>
        <v>0.05</v>
      </c>
      <c r="G30" s="2"/>
    </row>
    <row r="31" spans="2:5" ht="12.75">
      <c r="B31" s="5"/>
      <c r="C31" s="85">
        <v>18000</v>
      </c>
      <c r="D31" s="1">
        <v>4</v>
      </c>
      <c r="E31" s="74">
        <f aca="true" t="shared" si="1" ref="E31:E36">D31/20</f>
        <v>0.2</v>
      </c>
    </row>
    <row r="32" spans="3:5" ht="12.75">
      <c r="C32" s="85">
        <v>19000</v>
      </c>
      <c r="D32" s="1">
        <v>5</v>
      </c>
      <c r="E32" s="74">
        <f t="shared" si="1"/>
        <v>0.25</v>
      </c>
    </row>
    <row r="33" spans="3:5" ht="12.75">
      <c r="C33" s="85">
        <v>20000</v>
      </c>
      <c r="D33" s="1">
        <v>2</v>
      </c>
      <c r="E33" s="74">
        <f t="shared" si="1"/>
        <v>0.1</v>
      </c>
    </row>
    <row r="34" spans="3:5" ht="12.75">
      <c r="C34" s="85">
        <v>21000</v>
      </c>
      <c r="D34" s="1">
        <v>1</v>
      </c>
      <c r="E34" s="74">
        <f t="shared" si="1"/>
        <v>0.05</v>
      </c>
    </row>
    <row r="35" spans="3:5" ht="12.75">
      <c r="C35" s="85">
        <v>22000</v>
      </c>
      <c r="D35" s="1">
        <v>3</v>
      </c>
      <c r="E35" s="74">
        <f t="shared" si="1"/>
        <v>0.15</v>
      </c>
    </row>
    <row r="36" spans="3:5" ht="12.75">
      <c r="C36" s="85">
        <v>23000</v>
      </c>
      <c r="D36" s="1">
        <v>4</v>
      </c>
      <c r="E36" s="74">
        <f t="shared" si="1"/>
        <v>0.2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A24" sqref="A24"/>
    </sheetView>
  </sheetViews>
  <sheetFormatPr defaultColWidth="9.140625" defaultRowHeight="12.75"/>
  <cols>
    <col min="1" max="1" width="18.7109375" style="0" customWidth="1"/>
    <col min="2" max="2" width="11.00390625" style="0" customWidth="1"/>
    <col min="3" max="3" width="11.28125" style="0" bestFit="1" customWidth="1"/>
    <col min="4" max="4" width="13.28125" style="0" customWidth="1"/>
    <col min="5" max="6" width="15.00390625" style="0" customWidth="1"/>
  </cols>
  <sheetData>
    <row r="1" spans="1:7" ht="12.75">
      <c r="A1" s="2"/>
      <c r="B1" s="2" t="s">
        <v>1</v>
      </c>
      <c r="C1" s="2" t="s">
        <v>2</v>
      </c>
      <c r="D1" s="2" t="s">
        <v>3</v>
      </c>
      <c r="E1" s="2" t="s">
        <v>4</v>
      </c>
      <c r="F1" s="1" t="s">
        <v>153</v>
      </c>
      <c r="G1" s="2" t="s">
        <v>9</v>
      </c>
    </row>
    <row r="2" spans="1:7" ht="12.75">
      <c r="A2" s="2"/>
      <c r="B2" s="2"/>
      <c r="C2" s="2"/>
      <c r="D2" s="2"/>
      <c r="E2" s="2"/>
      <c r="F2" s="1"/>
      <c r="G2" s="2"/>
    </row>
    <row r="3" spans="1:7" s="28" customFormat="1" ht="12.75">
      <c r="A3" s="21" t="s">
        <v>154</v>
      </c>
      <c r="B3" s="5">
        <v>40338</v>
      </c>
      <c r="C3" s="21" t="s">
        <v>107</v>
      </c>
      <c r="D3" s="75">
        <v>24000</v>
      </c>
      <c r="E3" s="75">
        <v>34000</v>
      </c>
      <c r="F3" s="75">
        <f>SUM(D3:E3)/2</f>
        <v>29000</v>
      </c>
      <c r="G3" s="21" t="s">
        <v>16</v>
      </c>
    </row>
    <row r="4" spans="1:7" ht="12.75">
      <c r="A4" s="11" t="s">
        <v>154</v>
      </c>
      <c r="B4" s="5" t="s">
        <v>37</v>
      </c>
      <c r="C4" s="11" t="s">
        <v>168</v>
      </c>
      <c r="D4" s="76">
        <v>23500</v>
      </c>
      <c r="E4" s="76">
        <v>30000</v>
      </c>
      <c r="F4" s="76">
        <f>SUM(D4:E4)/2</f>
        <v>26750</v>
      </c>
      <c r="G4" s="11" t="s">
        <v>169</v>
      </c>
    </row>
    <row r="5" spans="1:7" ht="12.75">
      <c r="A5" s="21" t="s">
        <v>154</v>
      </c>
      <c r="B5" s="5" t="s">
        <v>155</v>
      </c>
      <c r="C5" s="21" t="s">
        <v>107</v>
      </c>
      <c r="D5" s="75">
        <v>24000</v>
      </c>
      <c r="E5" s="75">
        <v>37000</v>
      </c>
      <c r="F5" s="75">
        <f>SUM(D5:E5)/2</f>
        <v>30500</v>
      </c>
      <c r="G5" s="21" t="s">
        <v>16</v>
      </c>
    </row>
    <row r="6" spans="1:7" ht="12.75">
      <c r="A6" s="33" t="s">
        <v>154</v>
      </c>
      <c r="B6" s="5" t="s">
        <v>37</v>
      </c>
      <c r="C6" s="21" t="s">
        <v>107</v>
      </c>
      <c r="D6" s="76">
        <v>24000</v>
      </c>
      <c r="E6" s="76">
        <v>30000</v>
      </c>
      <c r="F6" s="75">
        <f>SUM(D6:E6)/2</f>
        <v>27000</v>
      </c>
      <c r="G6" s="21" t="s">
        <v>16</v>
      </c>
    </row>
    <row r="7" spans="1:7" ht="12.75">
      <c r="A7" s="11" t="s">
        <v>30</v>
      </c>
      <c r="B7" s="5" t="s">
        <v>37</v>
      </c>
      <c r="C7" s="11" t="s">
        <v>167</v>
      </c>
      <c r="D7" s="76">
        <v>24000</v>
      </c>
      <c r="E7" s="76">
        <v>28000</v>
      </c>
      <c r="F7" s="76">
        <f>SUM(D7:E7)/2</f>
        <v>26000</v>
      </c>
      <c r="G7" s="11" t="s">
        <v>76</v>
      </c>
    </row>
    <row r="8" spans="1:7" s="28" customFormat="1" ht="14.25">
      <c r="A8" s="21" t="s">
        <v>156</v>
      </c>
      <c r="B8" s="5">
        <v>40345</v>
      </c>
      <c r="C8" s="21" t="s">
        <v>14</v>
      </c>
      <c r="D8" s="75">
        <v>25000</v>
      </c>
      <c r="E8" s="75"/>
      <c r="F8" s="75">
        <f>D8</f>
        <v>25000</v>
      </c>
      <c r="G8" s="23" t="s">
        <v>16</v>
      </c>
    </row>
    <row r="9" spans="1:7" ht="12.75">
      <c r="A9" s="21" t="s">
        <v>157</v>
      </c>
      <c r="B9" s="5">
        <v>40490</v>
      </c>
      <c r="C9" s="21" t="s">
        <v>158</v>
      </c>
      <c r="D9" s="75">
        <v>25000</v>
      </c>
      <c r="E9" s="75">
        <v>33500</v>
      </c>
      <c r="F9" s="75">
        <f aca="true" t="shared" si="0" ref="F9:F14">SUM(D9:E9)/2</f>
        <v>29250</v>
      </c>
      <c r="G9" t="s">
        <v>159</v>
      </c>
    </row>
    <row r="10" spans="1:7" ht="12.75">
      <c r="A10" s="21" t="s">
        <v>160</v>
      </c>
      <c r="B10" s="5">
        <v>40789</v>
      </c>
      <c r="C10" s="21" t="s">
        <v>80</v>
      </c>
      <c r="D10" s="75">
        <v>26975</v>
      </c>
      <c r="E10" s="75">
        <v>32824</v>
      </c>
      <c r="F10" s="75">
        <f t="shared" si="0"/>
        <v>29899.5</v>
      </c>
      <c r="G10" t="s">
        <v>99</v>
      </c>
    </row>
    <row r="11" spans="1:7" ht="14.25">
      <c r="A11" s="72" t="s">
        <v>161</v>
      </c>
      <c r="B11" s="5" t="s">
        <v>129</v>
      </c>
      <c r="C11" s="21" t="s">
        <v>25</v>
      </c>
      <c r="D11" s="75">
        <v>27261</v>
      </c>
      <c r="E11" s="75">
        <v>41057</v>
      </c>
      <c r="F11" s="75">
        <f t="shared" si="0"/>
        <v>34159</v>
      </c>
      <c r="G11" s="23" t="s">
        <v>61</v>
      </c>
    </row>
    <row r="12" spans="1:7" ht="12.75">
      <c r="A12" s="72" t="s">
        <v>162</v>
      </c>
      <c r="B12" s="5">
        <v>40190</v>
      </c>
      <c r="C12" s="72" t="s">
        <v>80</v>
      </c>
      <c r="D12" s="75">
        <v>27869</v>
      </c>
      <c r="E12" s="75">
        <v>32824</v>
      </c>
      <c r="F12" s="75">
        <f t="shared" si="0"/>
        <v>30346.5</v>
      </c>
      <c r="G12" s="72" t="s">
        <v>99</v>
      </c>
    </row>
    <row r="13" spans="1:7" ht="12.75">
      <c r="A13" s="7" t="s">
        <v>166</v>
      </c>
      <c r="B13" s="5" t="s">
        <v>37</v>
      </c>
      <c r="C13" s="7" t="s">
        <v>107</v>
      </c>
      <c r="D13" s="76">
        <v>30000</v>
      </c>
      <c r="E13" s="76">
        <v>38000</v>
      </c>
      <c r="F13" s="76">
        <f t="shared" si="0"/>
        <v>34000</v>
      </c>
      <c r="G13" s="7" t="s">
        <v>16</v>
      </c>
    </row>
    <row r="14" spans="1:7" ht="12.75">
      <c r="A14" s="7" t="s">
        <v>163</v>
      </c>
      <c r="B14" s="5" t="s">
        <v>37</v>
      </c>
      <c r="C14" s="7" t="s">
        <v>62</v>
      </c>
      <c r="D14" s="76">
        <v>33000</v>
      </c>
      <c r="E14" s="76">
        <v>36000</v>
      </c>
      <c r="F14" s="76">
        <f t="shared" si="0"/>
        <v>34500</v>
      </c>
      <c r="G14" s="7" t="s">
        <v>55</v>
      </c>
    </row>
    <row r="15" spans="1:7" ht="12.75">
      <c r="A15" s="71" t="s">
        <v>163</v>
      </c>
      <c r="B15" s="39" t="s">
        <v>164</v>
      </c>
      <c r="C15" s="72" t="s">
        <v>80</v>
      </c>
      <c r="D15" s="75">
        <v>37000</v>
      </c>
      <c r="E15" s="14"/>
      <c r="F15" s="75">
        <f>D15</f>
        <v>37000</v>
      </c>
      <c r="G15" s="72" t="s">
        <v>165</v>
      </c>
    </row>
    <row r="16" spans="1:7" ht="12.75">
      <c r="A16" s="7"/>
      <c r="B16" s="22"/>
      <c r="C16" s="7"/>
      <c r="D16" s="32"/>
      <c r="E16" s="32"/>
      <c r="F16" s="32"/>
      <c r="G16" s="7"/>
    </row>
    <row r="17" spans="1:7" ht="12.75">
      <c r="A17" s="7"/>
      <c r="B17" s="22"/>
      <c r="C17" s="7"/>
      <c r="D17" s="32"/>
      <c r="E17" s="32"/>
      <c r="F17" s="32"/>
      <c r="G17" s="7"/>
    </row>
    <row r="18" spans="1:6" ht="12.75">
      <c r="A18" s="11"/>
      <c r="B18" s="22"/>
      <c r="C18" s="21"/>
      <c r="D18" s="32"/>
      <c r="E18" s="32"/>
      <c r="F18" s="32"/>
    </row>
    <row r="19" spans="1:6" ht="12.75">
      <c r="A19" s="33"/>
      <c r="B19" s="22"/>
      <c r="C19" s="21"/>
      <c r="D19" s="32"/>
      <c r="E19" s="32"/>
      <c r="F19" s="32"/>
    </row>
    <row r="20" spans="2:6" ht="12.75">
      <c r="B20" s="22"/>
      <c r="C20" t="s">
        <v>84</v>
      </c>
      <c r="D20" s="26">
        <f>COUNT(D3:D15)</f>
        <v>13</v>
      </c>
      <c r="E20" s="26">
        <f>COUNT(E3:E15)</f>
        <v>11</v>
      </c>
      <c r="F20" s="26">
        <f>COUNT(F3:F15)</f>
        <v>13</v>
      </c>
    </row>
    <row r="21" spans="2:6" ht="12.75">
      <c r="B21" s="22"/>
      <c r="C21" t="s">
        <v>85</v>
      </c>
      <c r="D21" s="32">
        <f>SUM(D3:D15)/D20</f>
        <v>27046.53846153846</v>
      </c>
      <c r="E21" s="32">
        <f>SUM(E3:E15)/E20</f>
        <v>33927.72727272727</v>
      </c>
      <c r="F21" s="32">
        <f>SUM(F3:F15)/F20</f>
        <v>30261.923076923078</v>
      </c>
    </row>
    <row r="22" spans="2:6" ht="12.75">
      <c r="B22" s="15"/>
      <c r="C22" t="s">
        <v>86</v>
      </c>
      <c r="D22" s="75">
        <v>37000</v>
      </c>
      <c r="E22" s="75">
        <v>41057</v>
      </c>
      <c r="F22" s="75">
        <f>D22</f>
        <v>37000</v>
      </c>
    </row>
    <row r="23" spans="1:6" ht="12.75">
      <c r="A23" s="21"/>
      <c r="B23" s="15"/>
      <c r="C23" t="s">
        <v>87</v>
      </c>
      <c r="D23" s="75">
        <v>24000</v>
      </c>
      <c r="E23" s="75">
        <v>28000</v>
      </c>
      <c r="F23" s="75">
        <f>D23</f>
        <v>24000</v>
      </c>
    </row>
    <row r="24" spans="1:6" ht="12.75">
      <c r="A24" s="21"/>
      <c r="B24" s="15"/>
      <c r="D24" s="14"/>
      <c r="E24" s="14"/>
      <c r="F24" s="14"/>
    </row>
    <row r="25" spans="1:5" ht="12.75">
      <c r="A25" s="2"/>
      <c r="B25" s="22"/>
      <c r="C25" s="92">
        <v>23000</v>
      </c>
      <c r="D25" s="40">
        <v>1</v>
      </c>
      <c r="E25" s="27">
        <f>D25/13</f>
        <v>0.07692307692307693</v>
      </c>
    </row>
    <row r="26" spans="1:5" ht="12.75">
      <c r="A26" s="21"/>
      <c r="B26" s="15"/>
      <c r="C26" s="92">
        <v>24000</v>
      </c>
      <c r="D26">
        <v>4</v>
      </c>
      <c r="E26" s="27">
        <f>D26/13</f>
        <v>0.3076923076923077</v>
      </c>
    </row>
    <row r="27" spans="1:7" ht="12.75">
      <c r="A27" s="21"/>
      <c r="B27" s="22"/>
      <c r="C27" s="92">
        <v>25000</v>
      </c>
      <c r="D27">
        <v>2</v>
      </c>
      <c r="E27" s="27">
        <f aca="true" t="shared" si="1" ref="E27:E39">D27/13</f>
        <v>0.15384615384615385</v>
      </c>
      <c r="G27" s="34"/>
    </row>
    <row r="28" spans="1:5" ht="12.75">
      <c r="A28" s="35"/>
      <c r="B28" s="15"/>
      <c r="C28" s="92">
        <v>26000</v>
      </c>
      <c r="D28">
        <v>1</v>
      </c>
      <c r="E28" s="27">
        <f t="shared" si="1"/>
        <v>0.07692307692307693</v>
      </c>
    </row>
    <row r="29" spans="3:5" ht="12.75">
      <c r="C29" s="92">
        <v>27000</v>
      </c>
      <c r="D29">
        <v>2</v>
      </c>
      <c r="E29" s="27">
        <f t="shared" si="1"/>
        <v>0.15384615384615385</v>
      </c>
    </row>
    <row r="30" spans="3:5" ht="12.75">
      <c r="C30" s="92">
        <v>28000</v>
      </c>
      <c r="E30" s="27">
        <f t="shared" si="1"/>
        <v>0</v>
      </c>
    </row>
    <row r="31" spans="3:5" ht="12.75">
      <c r="C31" s="92">
        <v>29000</v>
      </c>
      <c r="E31" s="27">
        <f t="shared" si="1"/>
        <v>0</v>
      </c>
    </row>
    <row r="32" spans="3:5" ht="12.75">
      <c r="C32" s="92">
        <v>30000</v>
      </c>
      <c r="D32">
        <v>1</v>
      </c>
      <c r="E32" s="27">
        <f t="shared" si="1"/>
        <v>0.07692307692307693</v>
      </c>
    </row>
    <row r="33" spans="3:5" ht="12.75">
      <c r="C33" s="92">
        <v>31000</v>
      </c>
      <c r="E33" s="27">
        <f t="shared" si="1"/>
        <v>0</v>
      </c>
    </row>
    <row r="34" spans="3:5" ht="12.75">
      <c r="C34" s="92">
        <v>32000</v>
      </c>
      <c r="E34" s="27">
        <f t="shared" si="1"/>
        <v>0</v>
      </c>
    </row>
    <row r="35" spans="3:5" ht="12.75">
      <c r="C35" s="92">
        <v>33000</v>
      </c>
      <c r="D35">
        <v>1</v>
      </c>
      <c r="E35" s="27">
        <f t="shared" si="1"/>
        <v>0.07692307692307693</v>
      </c>
    </row>
    <row r="36" spans="3:5" ht="12.75">
      <c r="C36" s="92">
        <v>34000</v>
      </c>
      <c r="E36" s="27">
        <f t="shared" si="1"/>
        <v>0</v>
      </c>
    </row>
    <row r="37" spans="3:5" ht="12.75">
      <c r="C37" s="92">
        <v>35000</v>
      </c>
      <c r="E37" s="27">
        <f t="shared" si="1"/>
        <v>0</v>
      </c>
    </row>
    <row r="38" spans="3:5" ht="12.75">
      <c r="C38" s="92">
        <v>36000</v>
      </c>
      <c r="E38" s="27">
        <f t="shared" si="1"/>
        <v>0</v>
      </c>
    </row>
    <row r="39" spans="3:5" ht="12.75">
      <c r="C39" s="92">
        <v>37000</v>
      </c>
      <c r="D39">
        <v>1</v>
      </c>
      <c r="E39" s="27">
        <f t="shared" si="1"/>
        <v>0.07692307692307693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2"/>
  <sheetViews>
    <sheetView zoomScale="85" zoomScaleNormal="85" zoomScalePageLayoutView="0" workbookViewId="0" topLeftCell="A87">
      <selection activeCell="D122" sqref="D122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23.421875" style="0" customWidth="1"/>
    <col min="4" max="4" width="14.8515625" style="0" customWidth="1"/>
    <col min="5" max="6" width="13.421875" style="0" customWidth="1"/>
  </cols>
  <sheetData>
    <row r="1" spans="1:8" ht="12.75">
      <c r="A1" t="s">
        <v>122</v>
      </c>
      <c r="B1" t="s">
        <v>1</v>
      </c>
      <c r="C1" t="s">
        <v>2</v>
      </c>
      <c r="D1" t="s">
        <v>3</v>
      </c>
      <c r="E1" t="s">
        <v>4</v>
      </c>
      <c r="F1" t="s">
        <v>153</v>
      </c>
      <c r="G1" t="s">
        <v>8</v>
      </c>
      <c r="H1" t="s">
        <v>9</v>
      </c>
    </row>
    <row r="3" spans="1:8" s="2" customFormat="1" ht="12.75">
      <c r="A3" s="21" t="s">
        <v>170</v>
      </c>
      <c r="B3" s="5">
        <v>40373</v>
      </c>
      <c r="C3" s="21" t="s">
        <v>171</v>
      </c>
      <c r="D3" s="75">
        <v>11354</v>
      </c>
      <c r="E3" s="75">
        <v>12357</v>
      </c>
      <c r="F3" s="75">
        <f>SUM(D3:E3)/2</f>
        <v>11855.5</v>
      </c>
      <c r="G3" s="2" t="s">
        <v>88</v>
      </c>
      <c r="H3" s="21" t="s">
        <v>172</v>
      </c>
    </row>
    <row r="4" spans="1:8" s="2" customFormat="1" ht="12.75">
      <c r="A4" s="21" t="s">
        <v>173</v>
      </c>
      <c r="B4" s="5">
        <v>40317</v>
      </c>
      <c r="C4" s="21" t="s">
        <v>174</v>
      </c>
      <c r="D4" s="75">
        <v>12145</v>
      </c>
      <c r="E4" s="75">
        <v>14733</v>
      </c>
      <c r="F4" s="75">
        <f>SUM(D4:E4)/2</f>
        <v>13439</v>
      </c>
      <c r="G4" s="2" t="s">
        <v>7</v>
      </c>
      <c r="H4" s="21" t="s">
        <v>175</v>
      </c>
    </row>
    <row r="5" spans="1:8" s="12" customFormat="1" ht="12.75">
      <c r="A5" s="55" t="s">
        <v>176</v>
      </c>
      <c r="B5" s="79" t="s">
        <v>177</v>
      </c>
      <c r="C5" s="55" t="s">
        <v>178</v>
      </c>
      <c r="D5" s="75">
        <v>13000</v>
      </c>
      <c r="E5" s="75"/>
      <c r="F5" s="75">
        <f aca="true" t="shared" si="0" ref="F5:F13">D5</f>
        <v>13000</v>
      </c>
      <c r="G5" s="6" t="s">
        <v>179</v>
      </c>
      <c r="H5" s="55" t="s">
        <v>180</v>
      </c>
    </row>
    <row r="6" spans="1:8" s="12" customFormat="1" ht="12.75">
      <c r="A6" s="55" t="s">
        <v>176</v>
      </c>
      <c r="B6" s="79" t="s">
        <v>177</v>
      </c>
      <c r="C6" s="55" t="s">
        <v>178</v>
      </c>
      <c r="D6" s="75">
        <v>13000</v>
      </c>
      <c r="E6" s="75"/>
      <c r="F6" s="75">
        <f t="shared" si="0"/>
        <v>13000</v>
      </c>
      <c r="G6" s="6" t="s">
        <v>179</v>
      </c>
      <c r="H6" s="55" t="s">
        <v>180</v>
      </c>
    </row>
    <row r="7" spans="1:8" s="12" customFormat="1" ht="12.75">
      <c r="A7" s="55" t="s">
        <v>176</v>
      </c>
      <c r="B7" s="79" t="s">
        <v>177</v>
      </c>
      <c r="C7" s="55" t="s">
        <v>178</v>
      </c>
      <c r="D7" s="75">
        <v>13000</v>
      </c>
      <c r="E7" s="75"/>
      <c r="F7" s="75">
        <f t="shared" si="0"/>
        <v>13000</v>
      </c>
      <c r="G7" s="6" t="s">
        <v>179</v>
      </c>
      <c r="H7" s="55" t="s">
        <v>180</v>
      </c>
    </row>
    <row r="8" spans="1:8" s="12" customFormat="1" ht="12.75">
      <c r="A8" s="55" t="s">
        <v>176</v>
      </c>
      <c r="B8" s="79" t="s">
        <v>177</v>
      </c>
      <c r="C8" s="55" t="s">
        <v>178</v>
      </c>
      <c r="D8" s="75">
        <v>13000</v>
      </c>
      <c r="E8" s="75"/>
      <c r="F8" s="75">
        <f t="shared" si="0"/>
        <v>13000</v>
      </c>
      <c r="G8" s="6" t="s">
        <v>179</v>
      </c>
      <c r="H8" s="55" t="s">
        <v>180</v>
      </c>
    </row>
    <row r="9" spans="1:8" s="12" customFormat="1" ht="12.75">
      <c r="A9" s="55" t="s">
        <v>176</v>
      </c>
      <c r="B9" s="79" t="s">
        <v>177</v>
      </c>
      <c r="C9" s="55" t="s">
        <v>178</v>
      </c>
      <c r="D9" s="75">
        <v>13000</v>
      </c>
      <c r="E9" s="75"/>
      <c r="F9" s="75">
        <f t="shared" si="0"/>
        <v>13000</v>
      </c>
      <c r="G9" s="6" t="s">
        <v>179</v>
      </c>
      <c r="H9" s="55" t="s">
        <v>180</v>
      </c>
    </row>
    <row r="10" spans="1:8" s="12" customFormat="1" ht="12.75">
      <c r="A10" s="10" t="s">
        <v>181</v>
      </c>
      <c r="B10" s="93">
        <v>40296</v>
      </c>
      <c r="C10" s="10" t="s">
        <v>171</v>
      </c>
      <c r="D10" s="75">
        <v>13497</v>
      </c>
      <c r="E10" s="75"/>
      <c r="F10" s="75">
        <f t="shared" si="0"/>
        <v>13497</v>
      </c>
      <c r="G10" s="6" t="s">
        <v>7</v>
      </c>
      <c r="H10" s="10" t="s">
        <v>182</v>
      </c>
    </row>
    <row r="11" spans="1:8" s="12" customFormat="1" ht="12.75">
      <c r="A11" s="55" t="s">
        <v>170</v>
      </c>
      <c r="B11" s="79">
        <v>40339</v>
      </c>
      <c r="C11" s="55" t="s">
        <v>171</v>
      </c>
      <c r="D11" s="75">
        <v>13497</v>
      </c>
      <c r="E11" s="75"/>
      <c r="F11" s="75">
        <f t="shared" si="0"/>
        <v>13497</v>
      </c>
      <c r="G11" s="12" t="s">
        <v>88</v>
      </c>
      <c r="H11" s="10" t="s">
        <v>183</v>
      </c>
    </row>
    <row r="12" spans="1:8" s="12" customFormat="1" ht="12.75">
      <c r="A12" s="55" t="s">
        <v>170</v>
      </c>
      <c r="B12" s="79">
        <v>40190</v>
      </c>
      <c r="C12" s="55" t="s">
        <v>171</v>
      </c>
      <c r="D12" s="75">
        <v>13497</v>
      </c>
      <c r="E12" s="75"/>
      <c r="F12" s="75">
        <f t="shared" si="0"/>
        <v>13497</v>
      </c>
      <c r="G12" s="12" t="s">
        <v>88</v>
      </c>
      <c r="H12" s="10" t="s">
        <v>184</v>
      </c>
    </row>
    <row r="13" spans="1:8" s="12" customFormat="1" ht="12.75">
      <c r="A13" s="55" t="s">
        <v>170</v>
      </c>
      <c r="B13" s="79" t="s">
        <v>18</v>
      </c>
      <c r="C13" s="55" t="s">
        <v>171</v>
      </c>
      <c r="D13" s="75">
        <v>14688</v>
      </c>
      <c r="E13" s="75"/>
      <c r="F13" s="75">
        <f t="shared" si="0"/>
        <v>14688</v>
      </c>
      <c r="G13" s="12" t="s">
        <v>88</v>
      </c>
      <c r="H13" s="10" t="s">
        <v>185</v>
      </c>
    </row>
    <row r="14" spans="1:8" s="12" customFormat="1" ht="12.75">
      <c r="A14" s="56" t="s">
        <v>186</v>
      </c>
      <c r="B14" s="79">
        <v>40371</v>
      </c>
      <c r="C14" s="56" t="s">
        <v>187</v>
      </c>
      <c r="D14" s="75">
        <v>15000</v>
      </c>
      <c r="E14" s="75">
        <v>20000</v>
      </c>
      <c r="F14" s="75">
        <f>SUM(D14:E14)/2</f>
        <v>17500</v>
      </c>
      <c r="G14" s="6" t="s">
        <v>15</v>
      </c>
      <c r="H14" s="56" t="s">
        <v>187</v>
      </c>
    </row>
    <row r="15" spans="1:8" s="12" customFormat="1" ht="12.75">
      <c r="A15" s="56" t="s">
        <v>188</v>
      </c>
      <c r="B15" s="79">
        <v>40371</v>
      </c>
      <c r="C15" s="56" t="s">
        <v>189</v>
      </c>
      <c r="D15" s="75">
        <v>15054</v>
      </c>
      <c r="E15" s="75">
        <v>17534</v>
      </c>
      <c r="F15" s="75">
        <f>SUM(D15:E15)/2</f>
        <v>16294</v>
      </c>
      <c r="G15" s="6" t="s">
        <v>15</v>
      </c>
      <c r="H15" s="56" t="s">
        <v>189</v>
      </c>
    </row>
    <row r="16" spans="1:8" s="12" customFormat="1" ht="12.75">
      <c r="A16" s="55" t="s">
        <v>190</v>
      </c>
      <c r="B16" s="93">
        <v>40366</v>
      </c>
      <c r="C16" s="55" t="s">
        <v>191</v>
      </c>
      <c r="D16" s="75">
        <v>15600</v>
      </c>
      <c r="E16" s="75"/>
      <c r="F16" s="75">
        <f>D16</f>
        <v>15600</v>
      </c>
      <c r="G16" s="12" t="s">
        <v>15</v>
      </c>
      <c r="H16" s="55" t="s">
        <v>192</v>
      </c>
    </row>
    <row r="17" spans="1:8" s="12" customFormat="1" ht="12.75">
      <c r="A17" s="10" t="s">
        <v>193</v>
      </c>
      <c r="B17" s="80" t="s">
        <v>194</v>
      </c>
      <c r="C17" s="10" t="s">
        <v>195</v>
      </c>
      <c r="D17" s="75">
        <v>15696</v>
      </c>
      <c r="E17" s="75">
        <v>18366</v>
      </c>
      <c r="F17" s="75">
        <f>SUM(D17:E17)/2</f>
        <v>17031</v>
      </c>
      <c r="G17" s="6" t="s">
        <v>15</v>
      </c>
      <c r="H17" s="10" t="s">
        <v>196</v>
      </c>
    </row>
    <row r="18" spans="1:8" s="10" customFormat="1" ht="14.25" customHeight="1">
      <c r="A18" s="11" t="s">
        <v>347</v>
      </c>
      <c r="B18" s="79" t="s">
        <v>37</v>
      </c>
      <c r="C18" s="11" t="s">
        <v>348</v>
      </c>
      <c r="D18" s="75">
        <v>15696</v>
      </c>
      <c r="E18" s="75">
        <v>18366</v>
      </c>
      <c r="F18" s="75">
        <f>SUM(D18:E18)/2</f>
        <v>17031</v>
      </c>
      <c r="G18" s="12"/>
      <c r="H18" s="11" t="s">
        <v>349</v>
      </c>
    </row>
    <row r="19" spans="1:8" s="12" customFormat="1" ht="15.75" customHeight="1">
      <c r="A19" s="95" t="s">
        <v>197</v>
      </c>
      <c r="B19" s="80">
        <v>40422</v>
      </c>
      <c r="C19" s="96" t="s">
        <v>198</v>
      </c>
      <c r="D19" s="75">
        <v>15723</v>
      </c>
      <c r="E19" s="75"/>
      <c r="F19" s="75">
        <f>D19</f>
        <v>15723</v>
      </c>
      <c r="G19" s="12" t="s">
        <v>15</v>
      </c>
      <c r="H19" s="55" t="s">
        <v>61</v>
      </c>
    </row>
    <row r="20" spans="1:8" s="12" customFormat="1" ht="12.75">
      <c r="A20" s="56" t="s">
        <v>199</v>
      </c>
      <c r="B20" s="79">
        <v>40282</v>
      </c>
      <c r="C20" s="56" t="s">
        <v>200</v>
      </c>
      <c r="D20" s="75">
        <v>15725</v>
      </c>
      <c r="E20" s="75">
        <v>16830</v>
      </c>
      <c r="F20" s="75">
        <f>SUM(D20:E20)/2</f>
        <v>16277.5</v>
      </c>
      <c r="G20" s="6" t="s">
        <v>15</v>
      </c>
      <c r="H20" s="56" t="s">
        <v>201</v>
      </c>
    </row>
    <row r="21" spans="1:8" s="12" customFormat="1" ht="12.75">
      <c r="A21" s="55" t="s">
        <v>202</v>
      </c>
      <c r="B21" s="8">
        <v>40331</v>
      </c>
      <c r="C21" s="55" t="s">
        <v>22</v>
      </c>
      <c r="D21" s="75">
        <v>15725</v>
      </c>
      <c r="E21" s="75">
        <v>16440</v>
      </c>
      <c r="F21" s="75">
        <f>SUM(D21:E21)/2</f>
        <v>16082.5</v>
      </c>
      <c r="G21" s="12" t="s">
        <v>7</v>
      </c>
      <c r="H21" s="55" t="s">
        <v>203</v>
      </c>
    </row>
    <row r="22" spans="1:8" s="12" customFormat="1" ht="12.75">
      <c r="A22" s="55" t="s">
        <v>204</v>
      </c>
      <c r="B22" s="8">
        <v>40415</v>
      </c>
      <c r="C22" s="55" t="s">
        <v>205</v>
      </c>
      <c r="D22" s="75">
        <v>15725</v>
      </c>
      <c r="E22" s="75">
        <v>16830</v>
      </c>
      <c r="F22" s="75">
        <f>SUM(D22:E22)/2</f>
        <v>16277.5</v>
      </c>
      <c r="G22" s="12" t="s">
        <v>206</v>
      </c>
      <c r="H22" s="55" t="s">
        <v>207</v>
      </c>
    </row>
    <row r="23" spans="1:8" s="12" customFormat="1" ht="12.75">
      <c r="A23" s="55" t="s">
        <v>170</v>
      </c>
      <c r="B23" s="79">
        <v>40490</v>
      </c>
      <c r="C23" s="55" t="s">
        <v>171</v>
      </c>
      <c r="D23" s="75">
        <v>15906</v>
      </c>
      <c r="E23" s="75"/>
      <c r="F23" s="75">
        <f>D23</f>
        <v>15906</v>
      </c>
      <c r="G23" s="12" t="s">
        <v>88</v>
      </c>
      <c r="H23" s="10" t="s">
        <v>208</v>
      </c>
    </row>
    <row r="24" spans="1:8" s="12" customFormat="1" ht="12.75">
      <c r="A24" s="55" t="s">
        <v>170</v>
      </c>
      <c r="B24" s="80" t="s">
        <v>209</v>
      </c>
      <c r="C24" s="55" t="s">
        <v>171</v>
      </c>
      <c r="D24" s="75">
        <v>15906</v>
      </c>
      <c r="E24" s="75">
        <v>17310</v>
      </c>
      <c r="F24" s="75">
        <f>SUM(D24:E24)/2</f>
        <v>16608</v>
      </c>
      <c r="G24" s="12" t="s">
        <v>88</v>
      </c>
      <c r="H24" s="10" t="s">
        <v>210</v>
      </c>
    </row>
    <row r="25" spans="1:8" s="12" customFormat="1" ht="12.75">
      <c r="A25" s="10" t="s">
        <v>211</v>
      </c>
      <c r="B25" s="79">
        <v>40339</v>
      </c>
      <c r="C25" s="55" t="s">
        <v>171</v>
      </c>
      <c r="D25" s="75">
        <v>15906</v>
      </c>
      <c r="E25" s="75"/>
      <c r="F25" s="75">
        <f aca="true" t="shared" si="1" ref="F25:F30">D25</f>
        <v>15906</v>
      </c>
      <c r="G25" s="12" t="s">
        <v>88</v>
      </c>
      <c r="H25" s="10" t="s">
        <v>212</v>
      </c>
    </row>
    <row r="26" spans="1:8" s="12" customFormat="1" ht="12.75">
      <c r="A26" s="55" t="s">
        <v>170</v>
      </c>
      <c r="B26" s="79">
        <v>40190</v>
      </c>
      <c r="C26" s="55" t="s">
        <v>171</v>
      </c>
      <c r="D26" s="75">
        <v>15906</v>
      </c>
      <c r="E26" s="75"/>
      <c r="F26" s="75">
        <f t="shared" si="1"/>
        <v>15906</v>
      </c>
      <c r="G26" s="12" t="s">
        <v>88</v>
      </c>
      <c r="H26" s="10" t="s">
        <v>213</v>
      </c>
    </row>
    <row r="27" spans="1:8" s="12" customFormat="1" ht="12.75">
      <c r="A27" s="10" t="s">
        <v>181</v>
      </c>
      <c r="B27" s="80">
        <v>40878</v>
      </c>
      <c r="C27" s="55" t="s">
        <v>171</v>
      </c>
      <c r="D27" s="75">
        <v>15906</v>
      </c>
      <c r="E27" s="75"/>
      <c r="F27" s="75">
        <f t="shared" si="1"/>
        <v>15906</v>
      </c>
      <c r="G27" s="12" t="s">
        <v>88</v>
      </c>
      <c r="H27" s="10" t="s">
        <v>214</v>
      </c>
    </row>
    <row r="28" spans="1:8" s="12" customFormat="1" ht="12.75">
      <c r="A28" s="55" t="s">
        <v>215</v>
      </c>
      <c r="B28" s="79">
        <v>40310</v>
      </c>
      <c r="C28" s="55" t="s">
        <v>171</v>
      </c>
      <c r="D28" s="75">
        <v>16000</v>
      </c>
      <c r="E28" s="75"/>
      <c r="F28" s="75">
        <f t="shared" si="1"/>
        <v>16000</v>
      </c>
      <c r="G28" s="12" t="s">
        <v>88</v>
      </c>
      <c r="H28" s="55" t="s">
        <v>216</v>
      </c>
    </row>
    <row r="29" spans="1:8" s="12" customFormat="1" ht="11.25" customHeight="1">
      <c r="A29" s="55" t="s">
        <v>215</v>
      </c>
      <c r="B29" s="80" t="s">
        <v>209</v>
      </c>
      <c r="C29" s="55" t="s">
        <v>171</v>
      </c>
      <c r="D29" s="75">
        <v>16000</v>
      </c>
      <c r="E29" s="75"/>
      <c r="F29" s="75">
        <f t="shared" si="1"/>
        <v>16000</v>
      </c>
      <c r="G29" s="12" t="s">
        <v>88</v>
      </c>
      <c r="H29" s="10" t="s">
        <v>217</v>
      </c>
    </row>
    <row r="30" spans="1:8" s="12" customFormat="1" ht="12.75">
      <c r="A30" s="11" t="s">
        <v>331</v>
      </c>
      <c r="B30" s="79" t="s">
        <v>37</v>
      </c>
      <c r="C30" s="11" t="s">
        <v>332</v>
      </c>
      <c r="D30" s="75">
        <v>16054</v>
      </c>
      <c r="E30" s="75"/>
      <c r="F30" s="75">
        <f t="shared" si="1"/>
        <v>16054</v>
      </c>
      <c r="H30" s="11" t="s">
        <v>333</v>
      </c>
    </row>
    <row r="31" spans="1:8" s="12" customFormat="1" ht="14.25" customHeight="1">
      <c r="A31" s="11" t="s">
        <v>307</v>
      </c>
      <c r="B31" s="79" t="s">
        <v>37</v>
      </c>
      <c r="C31" s="11" t="s">
        <v>308</v>
      </c>
      <c r="D31" s="75">
        <v>16069</v>
      </c>
      <c r="E31" s="75">
        <v>16798</v>
      </c>
      <c r="F31" s="75">
        <f>SUM(D31:E31)/2</f>
        <v>16433.5</v>
      </c>
      <c r="H31" s="11" t="s">
        <v>227</v>
      </c>
    </row>
    <row r="32" spans="1:8" s="10" customFormat="1" ht="12.75" customHeight="1">
      <c r="A32" s="55" t="s">
        <v>218</v>
      </c>
      <c r="B32" s="80" t="s">
        <v>209</v>
      </c>
      <c r="C32" s="55" t="s">
        <v>14</v>
      </c>
      <c r="D32" s="75">
        <v>16206</v>
      </c>
      <c r="E32" s="75"/>
      <c r="F32" s="75">
        <f>D32</f>
        <v>16206</v>
      </c>
      <c r="G32" s="6" t="s">
        <v>26</v>
      </c>
      <c r="H32" s="56" t="s">
        <v>16</v>
      </c>
    </row>
    <row r="33" spans="1:8" s="12" customFormat="1" ht="12" customHeight="1">
      <c r="A33" s="10" t="s">
        <v>219</v>
      </c>
      <c r="B33" s="79">
        <v>40490</v>
      </c>
      <c r="C33" s="10" t="s">
        <v>220</v>
      </c>
      <c r="D33" s="75">
        <v>16830</v>
      </c>
      <c r="E33" s="75">
        <v>19621</v>
      </c>
      <c r="F33" s="75">
        <f aca="true" t="shared" si="2" ref="F33:F39">SUM(D33:E33)/2</f>
        <v>18225.5</v>
      </c>
      <c r="G33" s="6" t="s">
        <v>221</v>
      </c>
      <c r="H33" s="10" t="s">
        <v>220</v>
      </c>
    </row>
    <row r="34" spans="1:8" s="12" customFormat="1" ht="12.75">
      <c r="A34" s="11" t="s">
        <v>356</v>
      </c>
      <c r="B34" s="79" t="s">
        <v>37</v>
      </c>
      <c r="C34" s="11" t="s">
        <v>357</v>
      </c>
      <c r="D34" s="75">
        <v>16941</v>
      </c>
      <c r="E34" s="75">
        <v>28270</v>
      </c>
      <c r="F34" s="75">
        <f t="shared" si="2"/>
        <v>22605.5</v>
      </c>
      <c r="H34" s="11" t="s">
        <v>358</v>
      </c>
    </row>
    <row r="35" spans="1:8" s="12" customFormat="1" ht="12.75">
      <c r="A35" s="11" t="s">
        <v>359</v>
      </c>
      <c r="B35" s="79" t="s">
        <v>37</v>
      </c>
      <c r="C35" s="11" t="s">
        <v>360</v>
      </c>
      <c r="D35" s="75">
        <v>16941</v>
      </c>
      <c r="E35" s="75">
        <v>28270</v>
      </c>
      <c r="F35" s="75">
        <f t="shared" si="2"/>
        <v>22605.5</v>
      </c>
      <c r="H35" s="11" t="s">
        <v>358</v>
      </c>
    </row>
    <row r="36" spans="1:8" s="12" customFormat="1" ht="12.75">
      <c r="A36" s="55" t="s">
        <v>32</v>
      </c>
      <c r="B36" s="79">
        <v>40631</v>
      </c>
      <c r="C36" s="55" t="s">
        <v>222</v>
      </c>
      <c r="D36" s="75">
        <v>17179</v>
      </c>
      <c r="E36" s="75">
        <v>19281</v>
      </c>
      <c r="F36" s="75">
        <f t="shared" si="2"/>
        <v>18230</v>
      </c>
      <c r="G36" s="12" t="s">
        <v>88</v>
      </c>
      <c r="H36" s="55" t="s">
        <v>223</v>
      </c>
    </row>
    <row r="37" spans="1:8" s="12" customFormat="1" ht="38.25">
      <c r="A37" s="96" t="s">
        <v>224</v>
      </c>
      <c r="B37" s="79">
        <v>40436</v>
      </c>
      <c r="C37" s="96" t="s">
        <v>225</v>
      </c>
      <c r="D37" s="75">
        <v>17500</v>
      </c>
      <c r="E37" s="75">
        <v>18500</v>
      </c>
      <c r="F37" s="75">
        <f t="shared" si="2"/>
        <v>18000</v>
      </c>
      <c r="G37" s="12" t="s">
        <v>15</v>
      </c>
      <c r="H37" s="10"/>
    </row>
    <row r="38" spans="1:8" s="12" customFormat="1" ht="12.75">
      <c r="A38" s="10" t="s">
        <v>226</v>
      </c>
      <c r="B38" s="79">
        <v>40289</v>
      </c>
      <c r="C38" s="10" t="s">
        <v>33</v>
      </c>
      <c r="D38" s="75">
        <v>17932</v>
      </c>
      <c r="E38" s="75">
        <v>19636</v>
      </c>
      <c r="F38" s="75">
        <f t="shared" si="2"/>
        <v>18784</v>
      </c>
      <c r="G38" s="6" t="s">
        <v>15</v>
      </c>
      <c r="H38" s="6" t="s">
        <v>227</v>
      </c>
    </row>
    <row r="39" spans="1:8" s="12" customFormat="1" ht="12.75">
      <c r="A39" s="6" t="s">
        <v>228</v>
      </c>
      <c r="B39" s="79">
        <v>40303</v>
      </c>
      <c r="C39" s="55"/>
      <c r="D39" s="75">
        <v>18000</v>
      </c>
      <c r="E39" s="75">
        <v>23000</v>
      </c>
      <c r="F39" s="75">
        <f t="shared" si="2"/>
        <v>20500</v>
      </c>
      <c r="G39" s="6" t="s">
        <v>229</v>
      </c>
      <c r="H39" s="10" t="s">
        <v>230</v>
      </c>
    </row>
    <row r="40" spans="1:8" s="12" customFormat="1" ht="12.75">
      <c r="A40" s="55" t="s">
        <v>143</v>
      </c>
      <c r="B40" s="93">
        <v>40338</v>
      </c>
      <c r="C40" s="55" t="s">
        <v>231</v>
      </c>
      <c r="D40" s="75">
        <v>18500</v>
      </c>
      <c r="E40" s="75"/>
      <c r="F40" s="75">
        <f>D40</f>
        <v>18500</v>
      </c>
      <c r="G40" s="6" t="s">
        <v>232</v>
      </c>
      <c r="H40" s="55" t="s">
        <v>233</v>
      </c>
    </row>
    <row r="41" spans="1:8" s="12" customFormat="1" ht="12.75">
      <c r="A41" s="55" t="s">
        <v>215</v>
      </c>
      <c r="B41" s="79">
        <v>40359</v>
      </c>
      <c r="C41" s="55" t="s">
        <v>171</v>
      </c>
      <c r="D41" s="75">
        <v>18610</v>
      </c>
      <c r="E41" s="75"/>
      <c r="F41" s="75">
        <f>D41</f>
        <v>18610</v>
      </c>
      <c r="G41" s="12" t="s">
        <v>88</v>
      </c>
      <c r="H41" s="55" t="s">
        <v>234</v>
      </c>
    </row>
    <row r="42" spans="1:8" s="12" customFormat="1" ht="12.75">
      <c r="A42" s="55" t="s">
        <v>215</v>
      </c>
      <c r="B42" s="80">
        <v>40631</v>
      </c>
      <c r="C42" s="55" t="s">
        <v>171</v>
      </c>
      <c r="D42" s="75">
        <v>18610</v>
      </c>
      <c r="E42" s="75"/>
      <c r="F42" s="75">
        <f>D42</f>
        <v>18610</v>
      </c>
      <c r="G42" s="12" t="s">
        <v>88</v>
      </c>
      <c r="H42" s="10" t="s">
        <v>235</v>
      </c>
    </row>
    <row r="43" spans="1:8" s="12" customFormat="1" ht="12.75">
      <c r="A43" s="55" t="s">
        <v>215</v>
      </c>
      <c r="B43" s="80">
        <v>40878</v>
      </c>
      <c r="C43" s="55" t="s">
        <v>171</v>
      </c>
      <c r="D43" s="75">
        <v>18610</v>
      </c>
      <c r="E43" s="75"/>
      <c r="F43" s="75">
        <f>D43</f>
        <v>18610</v>
      </c>
      <c r="G43" s="12" t="s">
        <v>88</v>
      </c>
      <c r="H43" s="10" t="s">
        <v>236</v>
      </c>
    </row>
    <row r="44" spans="1:8" s="10" customFormat="1" ht="12.75">
      <c r="A44" s="55" t="s">
        <v>215</v>
      </c>
      <c r="B44" s="80">
        <v>40878</v>
      </c>
      <c r="C44" s="55" t="s">
        <v>171</v>
      </c>
      <c r="D44" s="75">
        <v>18610</v>
      </c>
      <c r="E44" s="75">
        <v>20252</v>
      </c>
      <c r="F44" s="75">
        <f>SUM(D44:E44)/2</f>
        <v>19431</v>
      </c>
      <c r="G44" s="12" t="s">
        <v>88</v>
      </c>
      <c r="H44" s="10" t="s">
        <v>237</v>
      </c>
    </row>
    <row r="45" spans="1:8" s="12" customFormat="1" ht="14.25" customHeight="1">
      <c r="A45" s="55" t="s">
        <v>215</v>
      </c>
      <c r="B45" s="79" t="s">
        <v>18</v>
      </c>
      <c r="C45" s="55" t="s">
        <v>171</v>
      </c>
      <c r="D45" s="75">
        <v>18610</v>
      </c>
      <c r="E45" s="75">
        <v>20252</v>
      </c>
      <c r="F45" s="75">
        <f>SUM(D45:E45)/2</f>
        <v>19431</v>
      </c>
      <c r="G45" s="12" t="s">
        <v>88</v>
      </c>
      <c r="H45" s="10" t="s">
        <v>238</v>
      </c>
    </row>
    <row r="46" spans="1:8" s="12" customFormat="1" ht="12.75">
      <c r="A46" s="11" t="s">
        <v>350</v>
      </c>
      <c r="B46" s="79" t="s">
        <v>37</v>
      </c>
      <c r="C46" s="11" t="s">
        <v>351</v>
      </c>
      <c r="D46" s="75">
        <v>18774</v>
      </c>
      <c r="E46" s="75"/>
      <c r="F46" s="75">
        <f>D46</f>
        <v>18774</v>
      </c>
      <c r="H46" s="11" t="s">
        <v>352</v>
      </c>
    </row>
    <row r="47" spans="1:8" s="12" customFormat="1" ht="15" customHeight="1">
      <c r="A47" s="55" t="s">
        <v>239</v>
      </c>
      <c r="B47" s="8">
        <v>40789</v>
      </c>
      <c r="C47" s="55" t="s">
        <v>240</v>
      </c>
      <c r="D47" s="75">
        <v>19126</v>
      </c>
      <c r="E47" s="75">
        <v>21519</v>
      </c>
      <c r="F47" s="75">
        <f aca="true" t="shared" si="3" ref="F47:F53">SUM(D47:E47)/2</f>
        <v>20322.5</v>
      </c>
      <c r="G47" s="6" t="s">
        <v>241</v>
      </c>
      <c r="H47" s="55" t="s">
        <v>240</v>
      </c>
    </row>
    <row r="48" spans="1:8" s="12" customFormat="1" ht="12.75">
      <c r="A48" s="55" t="s">
        <v>239</v>
      </c>
      <c r="B48" s="8">
        <v>40789</v>
      </c>
      <c r="C48" s="55" t="s">
        <v>240</v>
      </c>
      <c r="D48" s="75">
        <v>19126</v>
      </c>
      <c r="E48" s="75">
        <v>21519</v>
      </c>
      <c r="F48" s="75">
        <f t="shared" si="3"/>
        <v>20322.5</v>
      </c>
      <c r="G48" s="6" t="s">
        <v>241</v>
      </c>
      <c r="H48" s="55" t="s">
        <v>240</v>
      </c>
    </row>
    <row r="49" spans="1:8" s="12" customFormat="1" ht="12.75">
      <c r="A49" s="11" t="s">
        <v>299</v>
      </c>
      <c r="B49" s="79" t="s">
        <v>37</v>
      </c>
      <c r="C49" s="11" t="s">
        <v>300</v>
      </c>
      <c r="D49" s="75">
        <v>19126</v>
      </c>
      <c r="E49" s="75">
        <v>21519</v>
      </c>
      <c r="F49" s="75">
        <f t="shared" si="3"/>
        <v>20322.5</v>
      </c>
      <c r="H49" s="11" t="s">
        <v>301</v>
      </c>
    </row>
    <row r="50" spans="1:8" s="12" customFormat="1" ht="11.25" customHeight="1">
      <c r="A50" s="11" t="s">
        <v>299</v>
      </c>
      <c r="B50" s="79" t="s">
        <v>37</v>
      </c>
      <c r="C50" s="11" t="s">
        <v>300</v>
      </c>
      <c r="D50" s="75">
        <v>19126</v>
      </c>
      <c r="E50" s="75">
        <v>21519</v>
      </c>
      <c r="F50" s="75">
        <f t="shared" si="3"/>
        <v>20322.5</v>
      </c>
      <c r="H50" s="11" t="s">
        <v>301</v>
      </c>
    </row>
    <row r="51" spans="1:8" s="12" customFormat="1" ht="11.25" customHeight="1">
      <c r="A51" s="11" t="s">
        <v>328</v>
      </c>
      <c r="B51" s="79" t="s">
        <v>37</v>
      </c>
      <c r="C51" s="11" t="s">
        <v>329</v>
      </c>
      <c r="D51" s="75">
        <v>19231</v>
      </c>
      <c r="E51" s="75">
        <v>22643</v>
      </c>
      <c r="F51" s="75">
        <f t="shared" si="3"/>
        <v>20937</v>
      </c>
      <c r="H51" s="11" t="s">
        <v>330</v>
      </c>
    </row>
    <row r="52" spans="1:8" s="12" customFormat="1" ht="11.25" customHeight="1">
      <c r="A52" s="55" t="s">
        <v>242</v>
      </c>
      <c r="B52" s="93">
        <v>40345</v>
      </c>
      <c r="C52" s="55" t="s">
        <v>243</v>
      </c>
      <c r="D52" s="75">
        <v>19578</v>
      </c>
      <c r="E52" s="75">
        <v>21654</v>
      </c>
      <c r="F52" s="75">
        <f t="shared" si="3"/>
        <v>20616</v>
      </c>
      <c r="G52" s="12" t="s">
        <v>15</v>
      </c>
      <c r="H52" s="55" t="s">
        <v>243</v>
      </c>
    </row>
    <row r="53" spans="1:8" s="12" customFormat="1" ht="12.75">
      <c r="A53" s="10" t="s">
        <v>244</v>
      </c>
      <c r="B53" s="79">
        <v>40490</v>
      </c>
      <c r="C53" s="55" t="s">
        <v>245</v>
      </c>
      <c r="D53" s="75">
        <v>19621</v>
      </c>
      <c r="E53" s="75">
        <v>22221</v>
      </c>
      <c r="F53" s="75">
        <f t="shared" si="3"/>
        <v>20921</v>
      </c>
      <c r="G53" s="6" t="s">
        <v>246</v>
      </c>
      <c r="H53" s="55" t="s">
        <v>245</v>
      </c>
    </row>
    <row r="54" spans="1:8" s="12" customFormat="1" ht="11.25" customHeight="1">
      <c r="A54" s="56" t="s">
        <v>188</v>
      </c>
      <c r="B54" s="79">
        <v>40371</v>
      </c>
      <c r="C54" s="56" t="s">
        <v>247</v>
      </c>
      <c r="D54" s="103">
        <v>19621</v>
      </c>
      <c r="E54" s="75"/>
      <c r="F54" s="75">
        <f>D54</f>
        <v>19621</v>
      </c>
      <c r="G54" s="6" t="s">
        <v>15</v>
      </c>
      <c r="H54" s="56" t="s">
        <v>247</v>
      </c>
    </row>
    <row r="55" spans="1:8" s="12" customFormat="1" ht="11.25" customHeight="1">
      <c r="A55" s="12" t="s">
        <v>248</v>
      </c>
      <c r="B55" s="79">
        <v>40289</v>
      </c>
      <c r="C55" s="10" t="s">
        <v>249</v>
      </c>
      <c r="D55" s="75">
        <v>19623</v>
      </c>
      <c r="E55" s="75">
        <v>25473</v>
      </c>
      <c r="F55" s="75">
        <f>SUM(D55:E55)/2</f>
        <v>22548</v>
      </c>
      <c r="G55" s="6" t="s">
        <v>88</v>
      </c>
      <c r="H55" s="10" t="s">
        <v>250</v>
      </c>
    </row>
    <row r="56" spans="1:8" s="12" customFormat="1" ht="11.25" customHeight="1">
      <c r="A56" s="97" t="s">
        <v>251</v>
      </c>
      <c r="B56" s="80">
        <v>40422</v>
      </c>
      <c r="C56" s="96" t="s">
        <v>252</v>
      </c>
      <c r="D56" s="75">
        <v>19623</v>
      </c>
      <c r="E56" s="75">
        <v>25473</v>
      </c>
      <c r="F56" s="75">
        <f>SUM(D56:E56)/2</f>
        <v>22548</v>
      </c>
      <c r="G56" s="12" t="s">
        <v>6</v>
      </c>
      <c r="H56" s="96" t="s">
        <v>252</v>
      </c>
    </row>
    <row r="57" spans="1:8" s="12" customFormat="1" ht="11.25" customHeight="1">
      <c r="A57" s="11" t="s">
        <v>325</v>
      </c>
      <c r="B57" s="79" t="s">
        <v>37</v>
      </c>
      <c r="C57" s="11" t="s">
        <v>326</v>
      </c>
      <c r="D57" s="75">
        <v>19952</v>
      </c>
      <c r="E57" s="75">
        <v>21883</v>
      </c>
      <c r="F57" s="75">
        <f>SUM(D57:E57)/2</f>
        <v>20917.5</v>
      </c>
      <c r="H57" s="11" t="s">
        <v>327</v>
      </c>
    </row>
    <row r="58" spans="1:8" s="12" customFormat="1" ht="11.25" customHeight="1">
      <c r="A58" s="11" t="s">
        <v>334</v>
      </c>
      <c r="B58" s="79" t="s">
        <v>37</v>
      </c>
      <c r="C58" s="11" t="s">
        <v>335</v>
      </c>
      <c r="D58" s="75">
        <v>20000</v>
      </c>
      <c r="E58" s="75"/>
      <c r="F58" s="75">
        <f>D58</f>
        <v>20000</v>
      </c>
      <c r="H58" s="11" t="s">
        <v>336</v>
      </c>
    </row>
    <row r="59" spans="1:8" s="12" customFormat="1" ht="11.25" customHeight="1">
      <c r="A59" s="11" t="s">
        <v>353</v>
      </c>
      <c r="B59" s="79" t="s">
        <v>37</v>
      </c>
      <c r="C59" s="11" t="s">
        <v>354</v>
      </c>
      <c r="D59" s="75">
        <v>20000</v>
      </c>
      <c r="E59" s="75">
        <v>25200</v>
      </c>
      <c r="F59" s="75">
        <f>SUM(D59:E59)/2</f>
        <v>22600</v>
      </c>
      <c r="H59" s="11" t="s">
        <v>355</v>
      </c>
    </row>
    <row r="60" spans="1:8" s="12" customFormat="1" ht="11.25" customHeight="1">
      <c r="A60" s="11" t="s">
        <v>361</v>
      </c>
      <c r="B60" s="79" t="s">
        <v>37</v>
      </c>
      <c r="C60" s="11" t="s">
        <v>362</v>
      </c>
      <c r="D60" s="75">
        <v>20800</v>
      </c>
      <c r="E60" s="75"/>
      <c r="F60" s="89">
        <f>D60</f>
        <v>20800</v>
      </c>
      <c r="H60" s="11" t="s">
        <v>363</v>
      </c>
    </row>
    <row r="61" spans="1:8" s="12" customFormat="1" ht="12.75">
      <c r="A61" s="11" t="s">
        <v>323</v>
      </c>
      <c r="B61" s="79" t="s">
        <v>37</v>
      </c>
      <c r="C61" s="11" t="s">
        <v>324</v>
      </c>
      <c r="D61" s="75">
        <v>20943</v>
      </c>
      <c r="E61" s="75"/>
      <c r="F61" s="75">
        <f>D61</f>
        <v>20943</v>
      </c>
      <c r="H61" s="11" t="s">
        <v>47</v>
      </c>
    </row>
    <row r="62" spans="1:8" s="12" customFormat="1" ht="12.75">
      <c r="A62" s="11" t="s">
        <v>314</v>
      </c>
      <c r="B62" s="79" t="s">
        <v>37</v>
      </c>
      <c r="C62" s="11" t="s">
        <v>315</v>
      </c>
      <c r="D62" s="75">
        <v>21057</v>
      </c>
      <c r="E62" s="75"/>
      <c r="F62" s="75">
        <f>D62</f>
        <v>21057</v>
      </c>
      <c r="H62" s="11" t="s">
        <v>316</v>
      </c>
    </row>
    <row r="63" spans="1:8" s="12" customFormat="1" ht="12.75">
      <c r="A63" s="11" t="s">
        <v>304</v>
      </c>
      <c r="B63" s="79" t="s">
        <v>37</v>
      </c>
      <c r="C63" s="11" t="s">
        <v>305</v>
      </c>
      <c r="D63" s="75">
        <v>21182</v>
      </c>
      <c r="E63" s="75">
        <v>24990</v>
      </c>
      <c r="F63" s="75">
        <f>SUM(D63:E63)/2</f>
        <v>23086</v>
      </c>
      <c r="H63" s="11" t="s">
        <v>306</v>
      </c>
    </row>
    <row r="64" spans="1:8" s="12" customFormat="1" ht="12.75" customHeight="1">
      <c r="A64" s="11" t="s">
        <v>304</v>
      </c>
      <c r="B64" s="79" t="s">
        <v>37</v>
      </c>
      <c r="C64" s="11" t="s">
        <v>305</v>
      </c>
      <c r="D64" s="75">
        <v>21182</v>
      </c>
      <c r="E64" s="75">
        <v>24990</v>
      </c>
      <c r="F64" s="75">
        <f>SUM(D64:E64)/2</f>
        <v>23086</v>
      </c>
      <c r="H64" s="11" t="s">
        <v>306</v>
      </c>
    </row>
    <row r="65" spans="1:8" s="12" customFormat="1" ht="15.75" customHeight="1">
      <c r="A65" s="55" t="s">
        <v>253</v>
      </c>
      <c r="B65" s="79">
        <v>40352</v>
      </c>
      <c r="C65" s="55" t="s">
        <v>254</v>
      </c>
      <c r="D65" s="75">
        <v>21465</v>
      </c>
      <c r="E65" s="75"/>
      <c r="F65" s="75">
        <f>D65</f>
        <v>21465</v>
      </c>
      <c r="G65" s="6" t="s">
        <v>255</v>
      </c>
      <c r="H65" s="55" t="s">
        <v>254</v>
      </c>
    </row>
    <row r="66" spans="1:8" s="12" customFormat="1" ht="12.75" customHeight="1">
      <c r="A66" s="11" t="s">
        <v>337</v>
      </c>
      <c r="B66" s="79" t="s">
        <v>37</v>
      </c>
      <c r="C66" s="11" t="s">
        <v>25</v>
      </c>
      <c r="D66" s="75">
        <v>21686</v>
      </c>
      <c r="E66" s="75"/>
      <c r="F66" s="75">
        <f>D66</f>
        <v>21686</v>
      </c>
      <c r="H66" s="11" t="s">
        <v>338</v>
      </c>
    </row>
    <row r="67" spans="1:8" s="12" customFormat="1" ht="15.75" customHeight="1">
      <c r="A67" s="10" t="s">
        <v>256</v>
      </c>
      <c r="B67" s="79">
        <v>40282</v>
      </c>
      <c r="C67" s="10" t="s">
        <v>257</v>
      </c>
      <c r="D67" s="75">
        <v>21690</v>
      </c>
      <c r="E67" s="75">
        <v>21690</v>
      </c>
      <c r="F67" s="75">
        <f>SUM(D67:E67)/2</f>
        <v>21690</v>
      </c>
      <c r="G67" s="6" t="s">
        <v>88</v>
      </c>
      <c r="H67" s="10" t="s">
        <v>258</v>
      </c>
    </row>
    <row r="68" spans="1:8" s="12" customFormat="1" ht="15.75" customHeight="1">
      <c r="A68" s="10" t="s">
        <v>259</v>
      </c>
      <c r="B68" s="79">
        <v>40631</v>
      </c>
      <c r="C68" s="55" t="s">
        <v>171</v>
      </c>
      <c r="D68" s="75">
        <v>22100</v>
      </c>
      <c r="E68" s="75"/>
      <c r="F68" s="75">
        <f>D68</f>
        <v>22100</v>
      </c>
      <c r="G68" s="12" t="s">
        <v>88</v>
      </c>
      <c r="H68" s="10" t="s">
        <v>260</v>
      </c>
    </row>
    <row r="69" spans="1:8" s="12" customFormat="1" ht="11.25" customHeight="1">
      <c r="A69" s="10" t="s">
        <v>261</v>
      </c>
      <c r="B69" s="80" t="s">
        <v>262</v>
      </c>
      <c r="C69" s="10" t="s">
        <v>263</v>
      </c>
      <c r="D69" s="75">
        <v>22221</v>
      </c>
      <c r="E69" s="75"/>
      <c r="F69" s="75">
        <f>D69</f>
        <v>22221</v>
      </c>
      <c r="G69" s="6" t="s">
        <v>7</v>
      </c>
      <c r="H69" s="10" t="s">
        <v>263</v>
      </c>
    </row>
    <row r="70" spans="1:8" s="12" customFormat="1" ht="11.25" customHeight="1">
      <c r="A70" s="7" t="s">
        <v>296</v>
      </c>
      <c r="B70" s="79" t="s">
        <v>37</v>
      </c>
      <c r="C70" s="7" t="s">
        <v>297</v>
      </c>
      <c r="D70" s="75">
        <v>22221</v>
      </c>
      <c r="E70" s="75">
        <v>23708</v>
      </c>
      <c r="F70" s="75">
        <f>D70</f>
        <v>22221</v>
      </c>
      <c r="H70" s="7" t="s">
        <v>298</v>
      </c>
    </row>
    <row r="71" spans="1:8" s="12" customFormat="1" ht="11.25" customHeight="1">
      <c r="A71" s="7" t="s">
        <v>341</v>
      </c>
      <c r="B71" s="79" t="s">
        <v>37</v>
      </c>
      <c r="C71" s="7" t="s">
        <v>342</v>
      </c>
      <c r="D71" s="75">
        <v>22221</v>
      </c>
      <c r="E71" s="75"/>
      <c r="F71" s="75">
        <f>D71</f>
        <v>22221</v>
      </c>
      <c r="H71" s="7" t="s">
        <v>343</v>
      </c>
    </row>
    <row r="72" spans="1:8" s="12" customFormat="1" ht="11.25" customHeight="1">
      <c r="A72" s="77" t="s">
        <v>264</v>
      </c>
      <c r="B72" s="80" t="s">
        <v>155</v>
      </c>
      <c r="C72" s="77" t="s">
        <v>265</v>
      </c>
      <c r="D72" s="75">
        <v>22355</v>
      </c>
      <c r="E72" s="75">
        <v>25133</v>
      </c>
      <c r="F72" s="75">
        <f>SUM(D72:E72)/2</f>
        <v>23744</v>
      </c>
      <c r="G72" s="6" t="s">
        <v>229</v>
      </c>
      <c r="H72" s="77" t="s">
        <v>265</v>
      </c>
    </row>
    <row r="73" spans="1:8" s="12" customFormat="1" ht="11.25" customHeight="1">
      <c r="A73" s="77" t="s">
        <v>266</v>
      </c>
      <c r="B73" s="79">
        <v>40490</v>
      </c>
      <c r="C73" s="77" t="s">
        <v>198</v>
      </c>
      <c r="D73" s="75">
        <v>22664</v>
      </c>
      <c r="E73" s="75">
        <v>27359</v>
      </c>
      <c r="F73" s="75">
        <f>SUM(D73:E73)/2</f>
        <v>25011.5</v>
      </c>
      <c r="G73" s="6" t="s">
        <v>26</v>
      </c>
      <c r="H73" s="70" t="s">
        <v>61</v>
      </c>
    </row>
    <row r="74" spans="1:8" s="12" customFormat="1" ht="11.25" customHeight="1">
      <c r="A74" s="7" t="s">
        <v>320</v>
      </c>
      <c r="B74" s="79" t="s">
        <v>37</v>
      </c>
      <c r="C74" s="7" t="s">
        <v>198</v>
      </c>
      <c r="D74" s="75">
        <v>22664</v>
      </c>
      <c r="E74" s="75">
        <v>27359</v>
      </c>
      <c r="F74" s="75">
        <f>SUM(D74:E74)/2</f>
        <v>25011.5</v>
      </c>
      <c r="H74" s="7" t="s">
        <v>61</v>
      </c>
    </row>
    <row r="75" spans="1:8" s="12" customFormat="1" ht="11.25" customHeight="1">
      <c r="A75" s="7" t="s">
        <v>344</v>
      </c>
      <c r="B75" s="79" t="s">
        <v>37</v>
      </c>
      <c r="C75" s="7" t="s">
        <v>345</v>
      </c>
      <c r="D75" s="75">
        <v>22958</v>
      </c>
      <c r="E75" s="75"/>
      <c r="F75" s="75">
        <f>D75</f>
        <v>22958</v>
      </c>
      <c r="H75" s="7" t="s">
        <v>346</v>
      </c>
    </row>
    <row r="76" spans="1:8" s="12" customFormat="1" ht="11.25" customHeight="1">
      <c r="A76" s="98" t="s">
        <v>267</v>
      </c>
      <c r="B76" s="79">
        <v>40604</v>
      </c>
      <c r="C76" s="77" t="s">
        <v>171</v>
      </c>
      <c r="D76" s="75">
        <v>23000</v>
      </c>
      <c r="E76" s="75"/>
      <c r="F76" s="75">
        <f>D76</f>
        <v>23000</v>
      </c>
      <c r="G76" s="6" t="s">
        <v>268</v>
      </c>
      <c r="H76" s="98" t="s">
        <v>269</v>
      </c>
    </row>
    <row r="77" spans="1:8" s="12" customFormat="1" ht="11.25" customHeight="1">
      <c r="A77" s="98" t="s">
        <v>270</v>
      </c>
      <c r="B77" s="79">
        <v>40604</v>
      </c>
      <c r="C77" s="77" t="s">
        <v>171</v>
      </c>
      <c r="D77" s="75">
        <v>23000</v>
      </c>
      <c r="E77" s="75"/>
      <c r="F77" s="75">
        <f>D77</f>
        <v>23000</v>
      </c>
      <c r="G77" s="12" t="s">
        <v>88</v>
      </c>
      <c r="H77" s="98" t="s">
        <v>184</v>
      </c>
    </row>
    <row r="78" spans="1:8" s="12" customFormat="1" ht="11.25" customHeight="1">
      <c r="A78" s="98" t="s">
        <v>271</v>
      </c>
      <c r="B78" s="80" t="s">
        <v>155</v>
      </c>
      <c r="C78" s="98" t="s">
        <v>272</v>
      </c>
      <c r="D78" s="75">
        <v>23566</v>
      </c>
      <c r="E78" s="75">
        <v>28983</v>
      </c>
      <c r="F78" s="75">
        <f>SUM(D78:E78)/2</f>
        <v>26274.5</v>
      </c>
      <c r="G78" s="6" t="s">
        <v>273</v>
      </c>
      <c r="H78" s="98" t="s">
        <v>274</v>
      </c>
    </row>
    <row r="79" spans="1:8" s="12" customFormat="1" ht="11.25" customHeight="1">
      <c r="A79" s="7" t="s">
        <v>321</v>
      </c>
      <c r="B79" s="79" t="s">
        <v>37</v>
      </c>
      <c r="C79" s="7" t="s">
        <v>322</v>
      </c>
      <c r="D79" s="75">
        <v>24560</v>
      </c>
      <c r="E79" s="75"/>
      <c r="F79" s="75">
        <f>D79</f>
        <v>24560</v>
      </c>
      <c r="H79" s="7" t="s">
        <v>63</v>
      </c>
    </row>
    <row r="80" spans="1:8" s="12" customFormat="1" ht="11.25" customHeight="1">
      <c r="A80" s="77" t="s">
        <v>275</v>
      </c>
      <c r="B80" s="79">
        <v>40664</v>
      </c>
      <c r="C80" s="77" t="s">
        <v>276</v>
      </c>
      <c r="D80" s="75">
        <v>24646</v>
      </c>
      <c r="E80" s="75">
        <v>26276</v>
      </c>
      <c r="F80" s="75">
        <f>SUM(D80:E80)/2</f>
        <v>25461</v>
      </c>
      <c r="G80" s="6" t="s">
        <v>277</v>
      </c>
      <c r="H80" s="77" t="s">
        <v>276</v>
      </c>
    </row>
    <row r="81" spans="1:8" s="12" customFormat="1" ht="11.25" customHeight="1">
      <c r="A81" s="77" t="s">
        <v>275</v>
      </c>
      <c r="B81" s="79">
        <v>40664</v>
      </c>
      <c r="C81" s="77" t="s">
        <v>276</v>
      </c>
      <c r="D81" s="75">
        <v>24646</v>
      </c>
      <c r="E81" s="75">
        <v>26276</v>
      </c>
      <c r="F81" s="75">
        <f>SUM(D81:E81)/2</f>
        <v>25461</v>
      </c>
      <c r="G81" s="6" t="s">
        <v>277</v>
      </c>
      <c r="H81" s="77" t="s">
        <v>276</v>
      </c>
    </row>
    <row r="82" spans="1:8" s="12" customFormat="1" ht="11.25" customHeight="1">
      <c r="A82" s="7" t="s">
        <v>275</v>
      </c>
      <c r="B82" s="79" t="s">
        <v>37</v>
      </c>
      <c r="C82" s="7" t="s">
        <v>312</v>
      </c>
      <c r="D82" s="75">
        <v>24646</v>
      </c>
      <c r="E82" s="75">
        <v>26276</v>
      </c>
      <c r="F82" s="75">
        <f>SUM(D82:E82)/2</f>
        <v>25461</v>
      </c>
      <c r="H82" s="7" t="s">
        <v>313</v>
      </c>
    </row>
    <row r="83" spans="1:8" s="12" customFormat="1" ht="11.25" customHeight="1">
      <c r="A83" s="98" t="s">
        <v>278</v>
      </c>
      <c r="B83" s="79">
        <v>40604</v>
      </c>
      <c r="C83" s="77" t="s">
        <v>171</v>
      </c>
      <c r="D83" s="75">
        <v>25000</v>
      </c>
      <c r="E83" s="75"/>
      <c r="F83" s="75">
        <f>D83</f>
        <v>25000</v>
      </c>
      <c r="G83" s="12" t="s">
        <v>88</v>
      </c>
      <c r="H83" s="98" t="s">
        <v>279</v>
      </c>
    </row>
    <row r="84" spans="1:8" s="12" customFormat="1" ht="11.25" customHeight="1">
      <c r="A84" s="7" t="s">
        <v>302</v>
      </c>
      <c r="B84" s="79" t="s">
        <v>37</v>
      </c>
      <c r="C84" s="7" t="s">
        <v>303</v>
      </c>
      <c r="D84" s="75">
        <v>25000</v>
      </c>
      <c r="E84" s="75"/>
      <c r="F84" s="75">
        <f>D84</f>
        <v>25000</v>
      </c>
      <c r="H84" s="7" t="s">
        <v>16</v>
      </c>
    </row>
    <row r="85" spans="1:8" s="12" customFormat="1" ht="11.25" customHeight="1">
      <c r="A85" s="77" t="s">
        <v>280</v>
      </c>
      <c r="B85" s="80" t="s">
        <v>155</v>
      </c>
      <c r="C85" s="77" t="s">
        <v>265</v>
      </c>
      <c r="D85" s="75">
        <v>25133</v>
      </c>
      <c r="E85" s="75">
        <v>28362</v>
      </c>
      <c r="F85" s="75">
        <f>SUM(D85:E85)/2</f>
        <v>26747.5</v>
      </c>
      <c r="G85" s="6" t="s">
        <v>7</v>
      </c>
      <c r="H85" s="77" t="s">
        <v>265</v>
      </c>
    </row>
    <row r="86" spans="1:8" s="12" customFormat="1" ht="11.25" customHeight="1">
      <c r="A86" s="7" t="s">
        <v>282</v>
      </c>
      <c r="B86" s="79" t="s">
        <v>37</v>
      </c>
      <c r="C86" s="7" t="s">
        <v>339</v>
      </c>
      <c r="D86" s="75">
        <v>25472</v>
      </c>
      <c r="E86" s="75"/>
      <c r="F86" s="75">
        <f>D86</f>
        <v>25472</v>
      </c>
      <c r="H86" s="7" t="s">
        <v>340</v>
      </c>
    </row>
    <row r="87" spans="1:8" s="12" customFormat="1" ht="11.25" customHeight="1">
      <c r="A87" s="77" t="s">
        <v>281</v>
      </c>
      <c r="B87" s="8">
        <v>40331</v>
      </c>
      <c r="C87" s="77" t="s">
        <v>33</v>
      </c>
      <c r="D87" s="75">
        <v>25618</v>
      </c>
      <c r="E87" s="75"/>
      <c r="F87" s="75">
        <f>D87</f>
        <v>25618</v>
      </c>
      <c r="G87" s="12" t="s">
        <v>7</v>
      </c>
      <c r="H87" s="77" t="s">
        <v>227</v>
      </c>
    </row>
    <row r="88" spans="1:8" s="12" customFormat="1" ht="11.25" customHeight="1">
      <c r="A88" s="77" t="s">
        <v>282</v>
      </c>
      <c r="B88" s="8">
        <v>40331</v>
      </c>
      <c r="C88" s="77" t="s">
        <v>283</v>
      </c>
      <c r="D88" s="75">
        <v>26276</v>
      </c>
      <c r="E88" s="75">
        <v>28636</v>
      </c>
      <c r="F88" s="75">
        <f>SUM(D88:E88)/2</f>
        <v>27456</v>
      </c>
      <c r="G88" s="12" t="s">
        <v>7</v>
      </c>
      <c r="H88" s="77" t="s">
        <v>284</v>
      </c>
    </row>
    <row r="89" spans="1:8" s="12" customFormat="1" ht="11.25" customHeight="1">
      <c r="A89" s="77" t="s">
        <v>282</v>
      </c>
      <c r="B89" s="93">
        <v>40338</v>
      </c>
      <c r="C89" s="77" t="s">
        <v>285</v>
      </c>
      <c r="D89" s="75">
        <v>26276</v>
      </c>
      <c r="E89" s="75">
        <v>28636</v>
      </c>
      <c r="F89" s="75">
        <f>SUM(D89:E89)/2</f>
        <v>27456</v>
      </c>
      <c r="G89" s="6" t="s">
        <v>7</v>
      </c>
      <c r="H89" s="77" t="s">
        <v>284</v>
      </c>
    </row>
    <row r="90" spans="1:8" s="12" customFormat="1" ht="11.25" customHeight="1">
      <c r="A90" s="7" t="s">
        <v>309</v>
      </c>
      <c r="B90" s="79" t="s">
        <v>37</v>
      </c>
      <c r="C90" s="7" t="s">
        <v>310</v>
      </c>
      <c r="D90" s="75">
        <v>26835</v>
      </c>
      <c r="E90" s="75"/>
      <c r="F90" s="75">
        <f>D90</f>
        <v>26835</v>
      </c>
      <c r="H90" s="7" t="s">
        <v>311</v>
      </c>
    </row>
    <row r="91" spans="1:8" s="12" customFormat="1" ht="11.25" customHeight="1">
      <c r="A91" s="98" t="s">
        <v>286</v>
      </c>
      <c r="B91" s="79">
        <v>40604</v>
      </c>
      <c r="C91" s="77" t="s">
        <v>171</v>
      </c>
      <c r="D91" s="75">
        <v>27500</v>
      </c>
      <c r="E91" s="75"/>
      <c r="F91" s="75">
        <f>D91</f>
        <v>27500</v>
      </c>
      <c r="G91" s="12" t="s">
        <v>88</v>
      </c>
      <c r="H91" s="98" t="s">
        <v>184</v>
      </c>
    </row>
    <row r="92" spans="1:8" s="12" customFormat="1" ht="11.25" customHeight="1">
      <c r="A92" s="7" t="s">
        <v>317</v>
      </c>
      <c r="B92" s="79" t="s">
        <v>37</v>
      </c>
      <c r="C92" s="7" t="s">
        <v>318</v>
      </c>
      <c r="D92" s="75">
        <v>27664</v>
      </c>
      <c r="E92" s="75">
        <v>30285</v>
      </c>
      <c r="F92" s="75">
        <f>SUM(D92:E92)/2</f>
        <v>28974.5</v>
      </c>
      <c r="H92" s="7" t="s">
        <v>319</v>
      </c>
    </row>
    <row r="93" spans="1:8" s="12" customFormat="1" ht="11.25" customHeight="1">
      <c r="A93" s="77" t="s">
        <v>287</v>
      </c>
      <c r="B93" s="93">
        <v>40345</v>
      </c>
      <c r="C93" s="77" t="s">
        <v>288</v>
      </c>
      <c r="D93" s="75">
        <v>29000</v>
      </c>
      <c r="E93" s="75"/>
      <c r="F93" s="75">
        <f>D93</f>
        <v>29000</v>
      </c>
      <c r="G93" s="12" t="s">
        <v>255</v>
      </c>
      <c r="H93" s="98" t="s">
        <v>289</v>
      </c>
    </row>
    <row r="94" spans="1:8" s="12" customFormat="1" ht="11.25" customHeight="1">
      <c r="A94" s="98" t="s">
        <v>290</v>
      </c>
      <c r="B94" s="79">
        <v>40604</v>
      </c>
      <c r="C94" s="77" t="s">
        <v>171</v>
      </c>
      <c r="D94" s="75">
        <v>32000</v>
      </c>
      <c r="E94" s="75"/>
      <c r="F94" s="75">
        <f>D94</f>
        <v>32000</v>
      </c>
      <c r="G94" s="12" t="s">
        <v>88</v>
      </c>
      <c r="H94" s="98" t="s">
        <v>291</v>
      </c>
    </row>
    <row r="95" spans="1:8" s="12" customFormat="1" ht="11.25" customHeight="1">
      <c r="A95" s="98" t="s">
        <v>286</v>
      </c>
      <c r="B95" s="79">
        <v>40631</v>
      </c>
      <c r="C95" s="77" t="s">
        <v>171</v>
      </c>
      <c r="D95" s="75">
        <v>32000</v>
      </c>
      <c r="E95" s="75"/>
      <c r="F95" s="75">
        <f>D95</f>
        <v>32000</v>
      </c>
      <c r="G95" s="12" t="s">
        <v>88</v>
      </c>
      <c r="H95" s="98" t="s">
        <v>292</v>
      </c>
    </row>
    <row r="96" spans="1:8" s="12" customFormat="1" ht="11.25" customHeight="1">
      <c r="A96" s="77" t="s">
        <v>143</v>
      </c>
      <c r="B96" s="79">
        <v>40317</v>
      </c>
      <c r="C96" s="77" t="s">
        <v>293</v>
      </c>
      <c r="D96" s="75">
        <v>34000</v>
      </c>
      <c r="E96" s="75"/>
      <c r="F96" s="75">
        <f>D96</f>
        <v>34000</v>
      </c>
      <c r="G96" s="12" t="s">
        <v>15</v>
      </c>
      <c r="H96" s="77" t="s">
        <v>294</v>
      </c>
    </row>
    <row r="97" spans="1:8" s="12" customFormat="1" ht="11.25" customHeight="1">
      <c r="A97" s="98" t="s">
        <v>286</v>
      </c>
      <c r="B97" s="79">
        <v>40604</v>
      </c>
      <c r="C97" s="77" t="s">
        <v>171</v>
      </c>
      <c r="D97" s="75">
        <v>34000</v>
      </c>
      <c r="E97" s="75"/>
      <c r="F97" s="75">
        <f>D97</f>
        <v>34000</v>
      </c>
      <c r="G97" s="12" t="s">
        <v>88</v>
      </c>
      <c r="H97" s="98" t="s">
        <v>295</v>
      </c>
    </row>
    <row r="98" spans="1:8" s="12" customFormat="1" ht="11.25" customHeight="1">
      <c r="A98" s="11"/>
      <c r="B98" s="79"/>
      <c r="C98" s="11"/>
      <c r="D98" s="14"/>
      <c r="E98" s="14"/>
      <c r="F98" s="41"/>
      <c r="H98" s="11"/>
    </row>
    <row r="99" spans="1:8" s="12" customFormat="1" ht="11.25" customHeight="1">
      <c r="A99" s="11"/>
      <c r="B99" s="79"/>
      <c r="C99" s="55"/>
      <c r="D99" s="14"/>
      <c r="E99" s="14"/>
      <c r="F99" s="14"/>
      <c r="H99" s="10"/>
    </row>
    <row r="100" spans="1:6" s="12" customFormat="1" ht="12.75">
      <c r="A100" s="96"/>
      <c r="B100" s="80"/>
      <c r="D100" s="42"/>
      <c r="E100" s="42"/>
      <c r="F100" s="42"/>
    </row>
    <row r="101" spans="1:6" s="12" customFormat="1" ht="12.75">
      <c r="A101" s="55"/>
      <c r="B101" s="80"/>
      <c r="C101" s="6" t="s">
        <v>84</v>
      </c>
      <c r="D101" s="43">
        <f>COUNT(D3:D97)</f>
        <v>95</v>
      </c>
      <c r="E101" s="43">
        <f>COUNT(E3:E97)</f>
        <v>46</v>
      </c>
      <c r="F101" s="43">
        <f>COUNT(F3:F97)</f>
        <v>95</v>
      </c>
    </row>
    <row r="102" spans="1:6" s="12" customFormat="1" ht="12.75">
      <c r="A102" s="55"/>
      <c r="B102" s="80"/>
      <c r="C102" s="6" t="s">
        <v>85</v>
      </c>
      <c r="D102" s="104">
        <f>SUM(D3:D97)/D101</f>
        <v>19875.031578947368</v>
      </c>
      <c r="E102" s="104">
        <f>SUM(E3:E97)/E101</f>
        <v>22439.739130434784</v>
      </c>
      <c r="F102" s="104">
        <f>SUM(F3:F97)/F101</f>
        <v>20596.926315789475</v>
      </c>
    </row>
    <row r="103" spans="1:6" s="12" customFormat="1" ht="12.75">
      <c r="A103" s="55"/>
      <c r="B103" s="80"/>
      <c r="C103" s="6" t="s">
        <v>86</v>
      </c>
      <c r="D103" s="105">
        <v>34000</v>
      </c>
      <c r="E103" s="105">
        <v>28636</v>
      </c>
      <c r="F103" s="105">
        <f>D103</f>
        <v>34000</v>
      </c>
    </row>
    <row r="104" spans="1:8" s="12" customFormat="1" ht="12.75">
      <c r="A104" s="6"/>
      <c r="B104" s="80"/>
      <c r="C104" s="6" t="s">
        <v>87</v>
      </c>
      <c r="D104" s="105">
        <v>11354</v>
      </c>
      <c r="E104" s="105">
        <v>12357</v>
      </c>
      <c r="F104" s="105">
        <f>SUM(D104:E104)/2</f>
        <v>11855.5</v>
      </c>
      <c r="G104" s="6"/>
      <c r="H104" s="10"/>
    </row>
    <row r="105" spans="1:8" s="12" customFormat="1" ht="12.75">
      <c r="A105" s="10"/>
      <c r="B105" s="80"/>
      <c r="C105" s="6"/>
      <c r="D105" s="99"/>
      <c r="E105" s="99"/>
      <c r="F105" s="99"/>
      <c r="G105" s="6"/>
      <c r="H105" s="6"/>
    </row>
    <row r="106" spans="1:8" s="12" customFormat="1" ht="12.75">
      <c r="A106" s="56"/>
      <c r="B106" s="80"/>
      <c r="C106" s="106">
        <v>11000</v>
      </c>
      <c r="D106" s="100">
        <f>COUNT(D3)</f>
        <v>1</v>
      </c>
      <c r="E106" s="45">
        <f>D106/95</f>
        <v>0.010526315789473684</v>
      </c>
      <c r="F106" s="101"/>
      <c r="G106" s="6"/>
      <c r="H106" s="56"/>
    </row>
    <row r="107" spans="1:8" s="12" customFormat="1" ht="12.75">
      <c r="A107" s="10"/>
      <c r="B107" s="80"/>
      <c r="C107" s="106">
        <v>12000</v>
      </c>
      <c r="D107" s="47">
        <v>1</v>
      </c>
      <c r="E107" s="45">
        <f aca="true" t="shared" si="4" ref="E107:E129">D107/95</f>
        <v>0.010526315789473684</v>
      </c>
      <c r="F107" s="42"/>
      <c r="G107" s="6"/>
      <c r="H107" s="10"/>
    </row>
    <row r="108" spans="1:8" s="12" customFormat="1" ht="12.75">
      <c r="A108" s="10"/>
      <c r="B108" s="80"/>
      <c r="C108" s="106">
        <v>13000</v>
      </c>
      <c r="D108" s="48">
        <v>8</v>
      </c>
      <c r="E108" s="45">
        <f t="shared" si="4"/>
        <v>0.08421052631578947</v>
      </c>
      <c r="F108" s="42"/>
      <c r="G108" s="6"/>
      <c r="H108" s="10"/>
    </row>
    <row r="109" spans="1:8" s="12" customFormat="1" ht="12.75">
      <c r="A109" s="10"/>
      <c r="B109" s="80"/>
      <c r="C109" s="106">
        <v>14000</v>
      </c>
      <c r="D109" s="47">
        <v>1</v>
      </c>
      <c r="E109" s="45">
        <f t="shared" si="4"/>
        <v>0.010526315789473684</v>
      </c>
      <c r="F109" s="42"/>
      <c r="G109" s="6"/>
      <c r="H109" s="6"/>
    </row>
    <row r="110" spans="1:8" s="12" customFormat="1" ht="12.75">
      <c r="A110" s="10"/>
      <c r="B110" s="80"/>
      <c r="C110" s="106">
        <v>15000</v>
      </c>
      <c r="D110" s="47">
        <v>14</v>
      </c>
      <c r="E110" s="45">
        <f t="shared" si="4"/>
        <v>0.14736842105263157</v>
      </c>
      <c r="F110" s="42"/>
      <c r="G110" s="6"/>
      <c r="H110" s="10"/>
    </row>
    <row r="111" spans="1:8" s="12" customFormat="1" ht="12.75">
      <c r="A111" s="10"/>
      <c r="B111" s="80"/>
      <c r="C111" s="106">
        <v>16000</v>
      </c>
      <c r="D111" s="47">
        <v>8</v>
      </c>
      <c r="E111" s="45">
        <f t="shared" si="4"/>
        <v>0.08421052631578947</v>
      </c>
      <c r="F111" s="42"/>
      <c r="G111" s="6"/>
      <c r="H111" s="10"/>
    </row>
    <row r="112" spans="2:7" s="10" customFormat="1" ht="12.75">
      <c r="B112" s="80"/>
      <c r="C112" s="106">
        <v>17000</v>
      </c>
      <c r="D112" s="47">
        <v>3</v>
      </c>
      <c r="E112" s="45">
        <f t="shared" si="4"/>
        <v>0.031578947368421054</v>
      </c>
      <c r="F112" s="12"/>
      <c r="G112" s="6"/>
    </row>
    <row r="113" spans="2:7" s="10" customFormat="1" ht="12.75">
      <c r="B113" s="80"/>
      <c r="C113" s="106">
        <v>18000</v>
      </c>
      <c r="D113" s="47">
        <v>8</v>
      </c>
      <c r="E113" s="45">
        <f t="shared" si="4"/>
        <v>0.08421052631578947</v>
      </c>
      <c r="F113" s="12"/>
      <c r="G113" s="6"/>
    </row>
    <row r="114" spans="1:8" s="12" customFormat="1" ht="12.75">
      <c r="A114" s="10"/>
      <c r="B114" s="80"/>
      <c r="C114" s="106">
        <v>19000</v>
      </c>
      <c r="D114" s="47">
        <v>11</v>
      </c>
      <c r="E114" s="45">
        <f t="shared" si="4"/>
        <v>0.11578947368421053</v>
      </c>
      <c r="F114" s="42"/>
      <c r="G114" s="6"/>
      <c r="H114" s="10"/>
    </row>
    <row r="115" spans="1:8" s="12" customFormat="1" ht="12.75">
      <c r="A115" s="10"/>
      <c r="B115" s="80"/>
      <c r="C115" s="106">
        <v>20000</v>
      </c>
      <c r="D115" s="47">
        <v>4</v>
      </c>
      <c r="E115" s="45">
        <f t="shared" si="4"/>
        <v>0.042105263157894736</v>
      </c>
      <c r="F115" s="99"/>
      <c r="G115" s="6"/>
      <c r="H115" s="6"/>
    </row>
    <row r="116" spans="1:8" s="12" customFormat="1" ht="12.75">
      <c r="A116" s="10"/>
      <c r="B116" s="80"/>
      <c r="C116" s="106">
        <v>21000</v>
      </c>
      <c r="D116" s="47">
        <v>6</v>
      </c>
      <c r="E116" s="45">
        <f t="shared" si="4"/>
        <v>0.06315789473684211</v>
      </c>
      <c r="F116" s="42"/>
      <c r="G116" s="6"/>
      <c r="H116" s="10"/>
    </row>
    <row r="117" spans="1:8" s="12" customFormat="1" ht="12.75">
      <c r="A117" s="10"/>
      <c r="B117" s="80"/>
      <c r="C117" s="106">
        <v>22000</v>
      </c>
      <c r="D117" s="47">
        <v>8</v>
      </c>
      <c r="E117" s="45">
        <f t="shared" si="4"/>
        <v>0.08421052631578947</v>
      </c>
      <c r="F117" s="42"/>
      <c r="G117" s="6"/>
      <c r="H117" s="6"/>
    </row>
    <row r="118" spans="1:8" s="12" customFormat="1" ht="12.75">
      <c r="A118" s="10"/>
      <c r="B118" s="80"/>
      <c r="C118" s="106">
        <v>23000</v>
      </c>
      <c r="D118" s="47">
        <v>3</v>
      </c>
      <c r="E118" s="45">
        <f t="shared" si="4"/>
        <v>0.031578947368421054</v>
      </c>
      <c r="F118" s="99"/>
      <c r="G118" s="6"/>
      <c r="H118" s="10"/>
    </row>
    <row r="119" spans="1:8" s="12" customFormat="1" ht="12.75">
      <c r="A119" s="10"/>
      <c r="B119" s="80"/>
      <c r="C119" s="106">
        <v>24000</v>
      </c>
      <c r="D119" s="47">
        <v>4</v>
      </c>
      <c r="E119" s="45">
        <f t="shared" si="4"/>
        <v>0.042105263157894736</v>
      </c>
      <c r="F119" s="99"/>
      <c r="G119" s="6"/>
      <c r="H119" s="10"/>
    </row>
    <row r="120" spans="1:8" s="12" customFormat="1" ht="12.75">
      <c r="A120" s="10"/>
      <c r="B120" s="80"/>
      <c r="C120" s="106">
        <v>25000</v>
      </c>
      <c r="D120" s="47">
        <v>5</v>
      </c>
      <c r="E120" s="45">
        <f t="shared" si="4"/>
        <v>0.05263157894736842</v>
      </c>
      <c r="F120" s="42"/>
      <c r="G120" s="6"/>
      <c r="H120" s="10"/>
    </row>
    <row r="121" spans="1:8" s="12" customFormat="1" ht="12.75">
      <c r="A121" s="6"/>
      <c r="B121" s="80"/>
      <c r="C121" s="106">
        <v>26000</v>
      </c>
      <c r="D121" s="47">
        <v>3</v>
      </c>
      <c r="E121" s="45">
        <f t="shared" si="4"/>
        <v>0.031578947368421054</v>
      </c>
      <c r="F121" s="42"/>
      <c r="G121" s="6"/>
      <c r="H121" s="10"/>
    </row>
    <row r="122" spans="1:8" s="12" customFormat="1" ht="12.75">
      <c r="A122" s="10"/>
      <c r="B122" s="80"/>
      <c r="C122" s="106">
        <v>27000</v>
      </c>
      <c r="D122" s="47">
        <v>2</v>
      </c>
      <c r="E122" s="45">
        <f t="shared" si="4"/>
        <v>0.021052631578947368</v>
      </c>
      <c r="F122" s="42"/>
      <c r="G122" s="6"/>
      <c r="H122" s="10"/>
    </row>
    <row r="123" spans="1:8" s="12" customFormat="1" ht="12.75">
      <c r="A123" s="10"/>
      <c r="B123" s="80"/>
      <c r="C123" s="106">
        <v>28000</v>
      </c>
      <c r="D123" s="47">
        <v>0</v>
      </c>
      <c r="E123" s="45">
        <f t="shared" si="4"/>
        <v>0</v>
      </c>
      <c r="F123" s="42"/>
      <c r="G123" s="6"/>
      <c r="H123" s="10"/>
    </row>
    <row r="124" spans="1:8" s="12" customFormat="1" ht="12.75">
      <c r="A124" s="10"/>
      <c r="B124" s="80"/>
      <c r="C124" s="106">
        <v>29000</v>
      </c>
      <c r="D124" s="47">
        <v>1</v>
      </c>
      <c r="E124" s="45">
        <f t="shared" si="4"/>
        <v>0.010526315789473684</v>
      </c>
      <c r="F124" s="42"/>
      <c r="G124" s="6"/>
      <c r="H124" s="10"/>
    </row>
    <row r="125" spans="1:8" s="12" customFormat="1" ht="12.75">
      <c r="A125" s="10"/>
      <c r="B125" s="80"/>
      <c r="C125" s="106">
        <v>30000</v>
      </c>
      <c r="D125" s="47">
        <v>0</v>
      </c>
      <c r="E125" s="45">
        <f t="shared" si="4"/>
        <v>0</v>
      </c>
      <c r="F125" s="42"/>
      <c r="G125" s="6"/>
      <c r="H125" s="10"/>
    </row>
    <row r="126" spans="1:8" s="12" customFormat="1" ht="12.75">
      <c r="A126" s="10"/>
      <c r="B126" s="80"/>
      <c r="C126" s="106">
        <v>31000</v>
      </c>
      <c r="D126" s="47">
        <v>0</v>
      </c>
      <c r="E126" s="45">
        <f t="shared" si="4"/>
        <v>0</v>
      </c>
      <c r="F126" s="42"/>
      <c r="G126" s="6"/>
      <c r="H126" s="10"/>
    </row>
    <row r="127" spans="1:8" s="12" customFormat="1" ht="12.75">
      <c r="A127" s="10"/>
      <c r="B127" s="80"/>
      <c r="C127" s="106">
        <v>32000</v>
      </c>
      <c r="D127" s="47">
        <v>2</v>
      </c>
      <c r="E127" s="45">
        <f t="shared" si="4"/>
        <v>0.021052631578947368</v>
      </c>
      <c r="F127" s="42"/>
      <c r="G127" s="6"/>
      <c r="H127" s="10"/>
    </row>
    <row r="128" spans="1:8" s="12" customFormat="1" ht="12.75">
      <c r="A128" s="10"/>
      <c r="B128" s="80"/>
      <c r="C128" s="106">
        <v>33000</v>
      </c>
      <c r="D128" s="47">
        <v>0</v>
      </c>
      <c r="E128" s="45">
        <f t="shared" si="4"/>
        <v>0</v>
      </c>
      <c r="F128" s="42"/>
      <c r="G128" s="6"/>
      <c r="H128" s="10"/>
    </row>
    <row r="129" spans="1:8" s="12" customFormat="1" ht="12.75">
      <c r="A129" s="10"/>
      <c r="B129" s="80"/>
      <c r="C129" s="106">
        <v>34000</v>
      </c>
      <c r="D129" s="47">
        <v>2</v>
      </c>
      <c r="E129" s="45">
        <f t="shared" si="4"/>
        <v>0.021052631578947368</v>
      </c>
      <c r="F129" s="42"/>
      <c r="G129" s="6"/>
      <c r="H129" s="10"/>
    </row>
    <row r="130" spans="1:8" s="12" customFormat="1" ht="12.75">
      <c r="A130" s="10"/>
      <c r="B130" s="80"/>
      <c r="C130" s="6"/>
      <c r="D130" s="42"/>
      <c r="E130" s="42"/>
      <c r="F130" s="42"/>
      <c r="G130" s="6"/>
      <c r="H130" s="10"/>
    </row>
    <row r="131" spans="1:8" s="12" customFormat="1" ht="12.75">
      <c r="A131" s="10"/>
      <c r="B131" s="80"/>
      <c r="C131" s="10"/>
      <c r="D131" s="42"/>
      <c r="E131" s="42"/>
      <c r="F131" s="42"/>
      <c r="G131" s="6"/>
      <c r="H131" s="10"/>
    </row>
    <row r="132" spans="2:7" s="10" customFormat="1" ht="12.75">
      <c r="B132" s="79"/>
      <c r="D132" s="99"/>
      <c r="E132" s="99"/>
      <c r="F132" s="99"/>
      <c r="G132" s="6"/>
    </row>
    <row r="133" spans="2:7" s="10" customFormat="1" ht="12.75">
      <c r="B133" s="79"/>
      <c r="D133" s="99"/>
      <c r="E133" s="99"/>
      <c r="F133" s="99"/>
      <c r="G133" s="6"/>
    </row>
    <row r="134" spans="2:7" s="10" customFormat="1" ht="12.75">
      <c r="B134" s="79"/>
      <c r="D134" s="55"/>
      <c r="E134" s="42"/>
      <c r="F134" s="42"/>
      <c r="G134" s="6"/>
    </row>
    <row r="135" spans="1:8" s="10" customFormat="1" ht="12.75">
      <c r="A135" s="55"/>
      <c r="B135" s="13"/>
      <c r="C135" s="55"/>
      <c r="D135" s="55"/>
      <c r="E135" s="55"/>
      <c r="F135" s="55"/>
      <c r="G135" s="6"/>
      <c r="H135" s="55"/>
    </row>
    <row r="136" spans="2:6" s="10" customFormat="1" ht="12.75">
      <c r="B136" s="13"/>
      <c r="D136" s="55"/>
      <c r="E136" s="55"/>
      <c r="F136" s="55"/>
    </row>
    <row r="137" spans="2:7" s="10" customFormat="1" ht="12.75">
      <c r="B137" s="13"/>
      <c r="D137" s="55"/>
      <c r="E137" s="55"/>
      <c r="F137" s="55"/>
      <c r="G137" s="6"/>
    </row>
    <row r="138" spans="2:7" s="10" customFormat="1" ht="12.75">
      <c r="B138" s="13"/>
      <c r="G138" s="6"/>
    </row>
    <row r="139" spans="1:7" s="10" customFormat="1" ht="12.75">
      <c r="A139" s="6"/>
      <c r="B139" s="13"/>
      <c r="C139" s="55"/>
      <c r="D139" s="55"/>
      <c r="E139" s="55"/>
      <c r="F139" s="55"/>
      <c r="G139" s="6"/>
    </row>
    <row r="140" spans="1:8" s="10" customFormat="1" ht="12.75">
      <c r="A140" s="55"/>
      <c r="B140" s="13"/>
      <c r="C140" s="55"/>
      <c r="D140" s="55"/>
      <c r="E140" s="55"/>
      <c r="F140" s="55"/>
      <c r="G140" s="6"/>
      <c r="H140" s="55"/>
    </row>
    <row r="141" spans="1:8" s="10" customFormat="1" ht="12.75">
      <c r="A141" s="55"/>
      <c r="B141" s="13"/>
      <c r="C141" s="12"/>
      <c r="H141" s="55"/>
    </row>
    <row r="142" spans="1:8" s="10" customFormat="1" ht="12.75">
      <c r="A142" s="55"/>
      <c r="B142" s="13"/>
      <c r="C142" s="12"/>
      <c r="H142" s="55"/>
    </row>
    <row r="143" spans="1:8" s="10" customFormat="1" ht="12.75">
      <c r="A143" s="55"/>
      <c r="B143" s="13"/>
      <c r="C143" s="55"/>
      <c r="H143" s="55"/>
    </row>
    <row r="144" spans="1:8" s="10" customFormat="1" ht="12.75">
      <c r="A144" s="55"/>
      <c r="B144" s="13"/>
      <c r="C144" s="55"/>
      <c r="H144" s="55"/>
    </row>
    <row r="145" spans="1:8" s="10" customFormat="1" ht="12.75">
      <c r="A145" s="55"/>
      <c r="B145" s="13"/>
      <c r="C145" s="55"/>
      <c r="H145" s="55"/>
    </row>
    <row r="146" spans="1:8" s="10" customFormat="1" ht="12.75">
      <c r="A146" s="55"/>
      <c r="B146" s="13"/>
      <c r="C146" s="55"/>
      <c r="H146" s="55"/>
    </row>
    <row r="147" spans="1:3" s="10" customFormat="1" ht="12.75">
      <c r="A147" s="55"/>
      <c r="B147" s="13"/>
      <c r="C147" s="55"/>
    </row>
    <row r="148" spans="1:3" s="10" customFormat="1" ht="12.75">
      <c r="A148" s="55"/>
      <c r="B148" s="13"/>
      <c r="C148" s="55"/>
    </row>
    <row r="149" spans="1:8" s="10" customFormat="1" ht="12.75">
      <c r="A149" s="55"/>
      <c r="B149" s="13"/>
      <c r="C149" s="55"/>
      <c r="H149" s="55"/>
    </row>
    <row r="150" spans="1:3" s="10" customFormat="1" ht="12.75">
      <c r="A150" s="55"/>
      <c r="B150" s="13"/>
      <c r="C150" s="55"/>
    </row>
    <row r="151" spans="1:8" s="10" customFormat="1" ht="12.75">
      <c r="A151" s="55"/>
      <c r="B151" s="13"/>
      <c r="C151" s="55"/>
      <c r="H151" s="55"/>
    </row>
    <row r="152" spans="1:8" s="10" customFormat="1" ht="12.75">
      <c r="A152" s="12"/>
      <c r="B152" s="13"/>
      <c r="C152" s="55"/>
      <c r="H152" s="55"/>
    </row>
    <row r="153" spans="2:8" s="10" customFormat="1" ht="12.75">
      <c r="B153" s="94"/>
      <c r="H153" s="56"/>
    </row>
    <row r="154" spans="1:6" s="10" customFormat="1" ht="12.75">
      <c r="A154" s="6"/>
      <c r="B154" s="94"/>
      <c r="C154" s="6"/>
      <c r="D154" s="99"/>
      <c r="E154" s="99"/>
      <c r="F154" s="99"/>
    </row>
    <row r="155" s="10" customFormat="1" ht="12.75">
      <c r="B155" s="94"/>
    </row>
    <row r="156" s="10" customFormat="1" ht="12.75">
      <c r="B156" s="94"/>
    </row>
    <row r="157" s="10" customFormat="1" ht="12.75">
      <c r="B157" s="94"/>
    </row>
    <row r="158" spans="2:3" s="10" customFormat="1" ht="12.75">
      <c r="B158" s="13"/>
      <c r="C158" s="55"/>
    </row>
    <row r="159" spans="2:3" s="10" customFormat="1" ht="12.75">
      <c r="B159" s="13"/>
      <c r="C159" s="6"/>
    </row>
    <row r="160" spans="2:3" s="10" customFormat="1" ht="12.75">
      <c r="B160" s="13"/>
      <c r="C160" s="6"/>
    </row>
    <row r="161" spans="2:3" s="10" customFormat="1" ht="12.75">
      <c r="B161" s="13"/>
      <c r="C161" s="6"/>
    </row>
    <row r="162" s="10" customFormat="1" ht="12.75">
      <c r="B162" s="13"/>
    </row>
    <row r="163" s="10" customFormat="1" ht="12.75">
      <c r="B163" s="94"/>
    </row>
    <row r="164" spans="2:6" s="10" customFormat="1" ht="12.75">
      <c r="B164" s="94"/>
      <c r="C164" s="6"/>
      <c r="E164" s="102"/>
      <c r="F164" s="102"/>
    </row>
    <row r="165" spans="2:6" s="10" customFormat="1" ht="12.75">
      <c r="B165" s="94"/>
      <c r="C165" s="6"/>
      <c r="E165" s="102"/>
      <c r="F165" s="102"/>
    </row>
    <row r="166" spans="2:6" s="10" customFormat="1" ht="12.75">
      <c r="B166" s="94"/>
      <c r="C166" s="6"/>
      <c r="E166" s="102"/>
      <c r="F166" s="102"/>
    </row>
    <row r="167" spans="2:6" s="10" customFormat="1" ht="12.75">
      <c r="B167" s="94"/>
      <c r="C167" s="6"/>
      <c r="E167" s="102"/>
      <c r="F167" s="102"/>
    </row>
    <row r="168" spans="2:6" s="10" customFormat="1" ht="12.75">
      <c r="B168" s="94"/>
      <c r="E168" s="102"/>
      <c r="F168" s="102"/>
    </row>
    <row r="169" spans="2:6" s="10" customFormat="1" ht="12.75">
      <c r="B169" s="94"/>
      <c r="E169" s="102"/>
      <c r="F169" s="102"/>
    </row>
    <row r="170" spans="2:6" s="10" customFormat="1" ht="12.75">
      <c r="B170" s="94"/>
      <c r="C170" s="6"/>
      <c r="E170" s="102"/>
      <c r="F170" s="102"/>
    </row>
    <row r="171" spans="2:6" s="10" customFormat="1" ht="12.75">
      <c r="B171" s="94"/>
      <c r="D171" s="102"/>
      <c r="E171" s="102"/>
      <c r="F171" s="102"/>
    </row>
    <row r="172" spans="2:6" s="10" customFormat="1" ht="12.75">
      <c r="B172" s="94"/>
      <c r="E172" s="102"/>
      <c r="F172" s="102"/>
    </row>
    <row r="173" spans="2:6" ht="12.75">
      <c r="B173" s="22"/>
      <c r="C173" s="1"/>
      <c r="E173" s="49"/>
      <c r="F173" s="49"/>
    </row>
    <row r="174" spans="1:8" ht="12.75">
      <c r="A174" s="38"/>
      <c r="B174" s="22"/>
      <c r="C174" s="38"/>
      <c r="E174" s="50"/>
      <c r="F174" s="50"/>
      <c r="H174" s="38"/>
    </row>
    <row r="175" spans="1:8" ht="12.75">
      <c r="A175" s="38"/>
      <c r="B175" s="22"/>
      <c r="C175" s="38"/>
      <c r="E175" s="50"/>
      <c r="F175" s="50"/>
      <c r="H175" s="38"/>
    </row>
    <row r="176" spans="1:8" ht="12.75">
      <c r="A176" s="38"/>
      <c r="B176" s="22"/>
      <c r="C176" s="38"/>
      <c r="E176" s="50"/>
      <c r="F176" s="50"/>
      <c r="H176" s="38"/>
    </row>
    <row r="177" spans="1:6" ht="12.75">
      <c r="A177" s="1"/>
      <c r="B177" s="22"/>
      <c r="D177" s="49"/>
      <c r="E177" s="49"/>
      <c r="F177" s="49"/>
    </row>
    <row r="178" spans="2:8" ht="12.75">
      <c r="B178" s="22"/>
      <c r="C178" s="1"/>
      <c r="E178" s="50"/>
      <c r="F178" s="50"/>
      <c r="H178" s="38"/>
    </row>
    <row r="179" spans="1:8" ht="12.75">
      <c r="A179" s="1"/>
      <c r="B179" s="22"/>
      <c r="C179" s="1"/>
      <c r="E179" s="50"/>
      <c r="F179" s="50"/>
      <c r="H179" s="1"/>
    </row>
    <row r="180" spans="1:8" ht="12.75">
      <c r="A180" s="38"/>
      <c r="B180" s="22"/>
      <c r="C180" s="38"/>
      <c r="E180" s="50"/>
      <c r="F180" s="50"/>
      <c r="H180" s="38"/>
    </row>
    <row r="181" spans="2:6" ht="12.75">
      <c r="B181" s="22"/>
      <c r="E181" s="50"/>
      <c r="F181" s="50"/>
    </row>
    <row r="182" spans="2:6" ht="12.75">
      <c r="B182" s="22"/>
      <c r="E182" s="50"/>
      <c r="F182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="85" zoomScaleNormal="85" zoomScalePageLayoutView="0" workbookViewId="0" topLeftCell="A64">
      <selection activeCell="A43" sqref="A43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1.28125" style="0" bestFit="1" customWidth="1"/>
    <col min="4" max="4" width="14.28125" style="0" customWidth="1"/>
    <col min="5" max="6" width="12.421875" style="0" customWidth="1"/>
  </cols>
  <sheetData>
    <row r="1" spans="1:7" ht="12.75">
      <c r="A1" t="s">
        <v>122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</row>
    <row r="2" spans="1:7" s="12" customFormat="1" ht="12.75">
      <c r="A2" s="10" t="s">
        <v>365</v>
      </c>
      <c r="B2" s="79">
        <v>40463</v>
      </c>
      <c r="C2" s="108" t="s">
        <v>366</v>
      </c>
      <c r="D2" s="42">
        <v>20002</v>
      </c>
      <c r="E2" s="42">
        <v>21002</v>
      </c>
      <c r="F2" s="42">
        <f>SUM(D2:E2)/2</f>
        <v>20502</v>
      </c>
      <c r="G2" s="56" t="s">
        <v>367</v>
      </c>
    </row>
    <row r="3" spans="1:7" s="12" customFormat="1" ht="12.75">
      <c r="A3" s="11" t="s">
        <v>635</v>
      </c>
      <c r="B3" s="8" t="s">
        <v>37</v>
      </c>
      <c r="C3" s="11" t="s">
        <v>465</v>
      </c>
      <c r="D3" s="42">
        <v>20000</v>
      </c>
      <c r="E3" s="82">
        <v>22000</v>
      </c>
      <c r="F3" s="42">
        <f>SUM(D3:E3)/2</f>
        <v>21000</v>
      </c>
      <c r="G3" s="11" t="s">
        <v>466</v>
      </c>
    </row>
    <row r="4" spans="1:7" s="10" customFormat="1" ht="12.75">
      <c r="A4" s="56" t="s">
        <v>368</v>
      </c>
      <c r="B4" s="8">
        <v>40248</v>
      </c>
      <c r="C4" s="108" t="s">
        <v>171</v>
      </c>
      <c r="D4" s="42">
        <v>20500</v>
      </c>
      <c r="E4" s="82"/>
      <c r="F4" s="42">
        <f>D4</f>
        <v>20500</v>
      </c>
      <c r="G4" s="10" t="s">
        <v>369</v>
      </c>
    </row>
    <row r="5" spans="1:7" s="12" customFormat="1" ht="12.75">
      <c r="A5" s="11" t="s">
        <v>458</v>
      </c>
      <c r="B5" s="8" t="s">
        <v>37</v>
      </c>
      <c r="C5" s="11" t="s">
        <v>459</v>
      </c>
      <c r="D5" s="42">
        <v>21465</v>
      </c>
      <c r="E5" s="82"/>
      <c r="F5" s="42">
        <f>D5</f>
        <v>21465</v>
      </c>
      <c r="G5" s="11" t="s">
        <v>460</v>
      </c>
    </row>
    <row r="6" spans="1:7" s="10" customFormat="1" ht="12.75">
      <c r="A6" s="56" t="s">
        <v>368</v>
      </c>
      <c r="B6" s="8" t="s">
        <v>134</v>
      </c>
      <c r="C6" s="108" t="s">
        <v>171</v>
      </c>
      <c r="D6" s="42">
        <v>22000</v>
      </c>
      <c r="E6" s="82"/>
      <c r="F6" s="42">
        <f>D6</f>
        <v>22000</v>
      </c>
      <c r="G6" s="10" t="s">
        <v>370</v>
      </c>
    </row>
    <row r="7" spans="1:7" s="10" customFormat="1" ht="12.75">
      <c r="A7" s="10" t="s">
        <v>371</v>
      </c>
      <c r="B7" s="8" t="s">
        <v>177</v>
      </c>
      <c r="C7" s="6" t="s">
        <v>171</v>
      </c>
      <c r="D7" s="42">
        <v>22057</v>
      </c>
      <c r="E7" s="82"/>
      <c r="F7" s="42">
        <f>D7</f>
        <v>22057</v>
      </c>
      <c r="G7" s="10" t="s">
        <v>372</v>
      </c>
    </row>
    <row r="8" spans="1:7" s="12" customFormat="1" ht="12.75">
      <c r="A8" s="10" t="s">
        <v>373</v>
      </c>
      <c r="B8" s="8" t="s">
        <v>374</v>
      </c>
      <c r="C8" s="108" t="s">
        <v>171</v>
      </c>
      <c r="D8" s="42">
        <v>22057</v>
      </c>
      <c r="E8" s="82"/>
      <c r="F8" s="42">
        <f>D8</f>
        <v>22057</v>
      </c>
      <c r="G8" s="10" t="s">
        <v>375</v>
      </c>
    </row>
    <row r="9" spans="1:7" s="12" customFormat="1" ht="12.75">
      <c r="A9" s="10" t="s">
        <v>376</v>
      </c>
      <c r="B9" s="79">
        <v>40490</v>
      </c>
      <c r="C9" s="12" t="s">
        <v>377</v>
      </c>
      <c r="D9" s="42">
        <v>22218</v>
      </c>
      <c r="E9" s="42">
        <v>24576</v>
      </c>
      <c r="F9" s="42">
        <f>SUM(D9:E9)/2</f>
        <v>23397</v>
      </c>
      <c r="G9" s="55" t="s">
        <v>377</v>
      </c>
    </row>
    <row r="10" spans="1:7" s="10" customFormat="1" ht="12.75">
      <c r="A10" s="55" t="s">
        <v>378</v>
      </c>
      <c r="B10" s="79">
        <v>40631</v>
      </c>
      <c r="C10" s="6" t="s">
        <v>171</v>
      </c>
      <c r="D10" s="42">
        <v>22652</v>
      </c>
      <c r="E10" s="82"/>
      <c r="F10" s="42">
        <f aca="true" t="shared" si="0" ref="F10:F21">D10</f>
        <v>22652</v>
      </c>
      <c r="G10" s="10" t="s">
        <v>379</v>
      </c>
    </row>
    <row r="11" spans="1:7" s="10" customFormat="1" ht="12.75">
      <c r="A11" s="10" t="s">
        <v>380</v>
      </c>
      <c r="B11" s="8" t="s">
        <v>262</v>
      </c>
      <c r="C11" s="12" t="s">
        <v>381</v>
      </c>
      <c r="D11" s="42">
        <v>22958</v>
      </c>
      <c r="E11" s="82"/>
      <c r="F11" s="42">
        <f t="shared" si="0"/>
        <v>22958</v>
      </c>
      <c r="G11" s="55" t="s">
        <v>382</v>
      </c>
    </row>
    <row r="12" spans="1:7" s="10" customFormat="1" ht="12.75">
      <c r="A12" s="10" t="s">
        <v>383</v>
      </c>
      <c r="B12" s="8" t="s">
        <v>384</v>
      </c>
      <c r="C12" s="6" t="s">
        <v>171</v>
      </c>
      <c r="D12" s="42">
        <v>23000</v>
      </c>
      <c r="E12" s="82"/>
      <c r="F12" s="42">
        <f t="shared" si="0"/>
        <v>23000</v>
      </c>
      <c r="G12" s="10" t="s">
        <v>385</v>
      </c>
    </row>
    <row r="13" spans="1:7" s="10" customFormat="1" ht="12.75">
      <c r="A13" s="55" t="s">
        <v>386</v>
      </c>
      <c r="B13" s="8">
        <v>40317</v>
      </c>
      <c r="C13" s="6" t="s">
        <v>171</v>
      </c>
      <c r="D13" s="42">
        <v>23500</v>
      </c>
      <c r="E13" s="109"/>
      <c r="F13" s="42">
        <f t="shared" si="0"/>
        <v>23500</v>
      </c>
      <c r="G13" s="55" t="s">
        <v>387</v>
      </c>
    </row>
    <row r="14" spans="1:7" s="10" customFormat="1" ht="12.75">
      <c r="A14" s="56" t="s">
        <v>368</v>
      </c>
      <c r="B14" s="8">
        <v>40408</v>
      </c>
      <c r="C14" s="108" t="s">
        <v>171</v>
      </c>
      <c r="D14" s="42">
        <v>24000</v>
      </c>
      <c r="E14" s="82"/>
      <c r="F14" s="42">
        <f t="shared" si="0"/>
        <v>24000</v>
      </c>
      <c r="G14" s="56" t="s">
        <v>388</v>
      </c>
    </row>
    <row r="15" spans="1:7" s="10" customFormat="1" ht="12.75">
      <c r="A15" s="10" t="s">
        <v>389</v>
      </c>
      <c r="B15" s="8">
        <v>40373</v>
      </c>
      <c r="C15" s="6" t="s">
        <v>171</v>
      </c>
      <c r="D15" s="42">
        <v>24336</v>
      </c>
      <c r="E15" s="82"/>
      <c r="F15" s="42">
        <f t="shared" si="0"/>
        <v>24336</v>
      </c>
      <c r="G15" s="10" t="s">
        <v>390</v>
      </c>
    </row>
    <row r="16" spans="1:7" s="10" customFormat="1" ht="12.75">
      <c r="A16" s="55" t="s">
        <v>281</v>
      </c>
      <c r="B16" s="8">
        <v>40331</v>
      </c>
      <c r="C16" s="12" t="s">
        <v>33</v>
      </c>
      <c r="D16" s="42">
        <v>25618</v>
      </c>
      <c r="E16" s="82"/>
      <c r="F16" s="42">
        <f t="shared" si="0"/>
        <v>25618</v>
      </c>
      <c r="G16" s="55" t="s">
        <v>391</v>
      </c>
    </row>
    <row r="17" spans="1:7" s="10" customFormat="1" ht="12.75">
      <c r="A17" s="55" t="s">
        <v>392</v>
      </c>
      <c r="B17" s="8">
        <v>40462</v>
      </c>
      <c r="C17" s="6" t="s">
        <v>171</v>
      </c>
      <c r="D17" s="42">
        <v>26400</v>
      </c>
      <c r="E17" s="82"/>
      <c r="F17" s="42">
        <f t="shared" si="0"/>
        <v>26400</v>
      </c>
      <c r="G17" s="10" t="s">
        <v>393</v>
      </c>
    </row>
    <row r="18" spans="1:7" s="10" customFormat="1" ht="12.75">
      <c r="A18" s="55" t="s">
        <v>392</v>
      </c>
      <c r="B18" s="8">
        <v>40373</v>
      </c>
      <c r="C18" s="6" t="s">
        <v>171</v>
      </c>
      <c r="D18" s="42">
        <v>26500</v>
      </c>
      <c r="E18" s="82"/>
      <c r="F18" s="42">
        <f t="shared" si="0"/>
        <v>26500</v>
      </c>
      <c r="G18" s="55" t="s">
        <v>394</v>
      </c>
    </row>
    <row r="19" spans="1:10" s="10" customFormat="1" ht="12.75">
      <c r="A19" s="55" t="s">
        <v>392</v>
      </c>
      <c r="B19" s="8" t="s">
        <v>134</v>
      </c>
      <c r="C19" s="6" t="s">
        <v>171</v>
      </c>
      <c r="D19" s="42">
        <v>26500</v>
      </c>
      <c r="E19" s="82"/>
      <c r="F19" s="42">
        <f t="shared" si="0"/>
        <v>26500</v>
      </c>
      <c r="G19" s="10" t="s">
        <v>395</v>
      </c>
      <c r="H19" s="55"/>
      <c r="I19" s="55"/>
      <c r="J19" s="55"/>
    </row>
    <row r="20" spans="1:10" s="10" customFormat="1" ht="12.75">
      <c r="A20" s="10" t="s">
        <v>396</v>
      </c>
      <c r="B20" s="8" t="s">
        <v>374</v>
      </c>
      <c r="C20" s="108" t="s">
        <v>171</v>
      </c>
      <c r="D20" s="42">
        <v>26500</v>
      </c>
      <c r="E20" s="82"/>
      <c r="F20" s="42">
        <f t="shared" si="0"/>
        <v>26500</v>
      </c>
      <c r="G20" s="10" t="s">
        <v>397</v>
      </c>
      <c r="H20" s="55"/>
      <c r="I20" s="55"/>
      <c r="J20" s="55"/>
    </row>
    <row r="21" spans="1:7" s="10" customFormat="1" ht="12.75">
      <c r="A21" s="10" t="s">
        <v>398</v>
      </c>
      <c r="B21" s="8">
        <v>40878</v>
      </c>
      <c r="C21" s="108" t="s">
        <v>171</v>
      </c>
      <c r="D21" s="42">
        <v>26500</v>
      </c>
      <c r="E21" s="82"/>
      <c r="F21" s="42">
        <f t="shared" si="0"/>
        <v>26500</v>
      </c>
      <c r="G21" s="10" t="s">
        <v>399</v>
      </c>
    </row>
    <row r="22" spans="1:7" s="10" customFormat="1" ht="12.75">
      <c r="A22" s="55" t="s">
        <v>400</v>
      </c>
      <c r="B22" s="110">
        <v>40282</v>
      </c>
      <c r="C22" s="12" t="s">
        <v>401</v>
      </c>
      <c r="D22" s="42">
        <v>27052</v>
      </c>
      <c r="E22" s="42">
        <v>28636</v>
      </c>
      <c r="F22" s="42">
        <f>SUM(D22:E22)/2</f>
        <v>27844</v>
      </c>
      <c r="G22" s="55" t="s">
        <v>402</v>
      </c>
    </row>
    <row r="23" spans="1:7" s="10" customFormat="1" ht="12.75">
      <c r="A23" s="55" t="s">
        <v>400</v>
      </c>
      <c r="B23" s="110">
        <v>40282</v>
      </c>
      <c r="C23" s="12" t="s">
        <v>401</v>
      </c>
      <c r="D23" s="42">
        <v>27052</v>
      </c>
      <c r="E23" s="42">
        <v>28636</v>
      </c>
      <c r="F23" s="42">
        <f>SUM(D23:E23)/2</f>
        <v>27844</v>
      </c>
      <c r="G23" s="55" t="s">
        <v>402</v>
      </c>
    </row>
    <row r="24" spans="1:7" s="10" customFormat="1" ht="12" customHeight="1">
      <c r="A24" s="55" t="s">
        <v>403</v>
      </c>
      <c r="B24" s="79">
        <v>40345</v>
      </c>
      <c r="C24" s="12" t="s">
        <v>404</v>
      </c>
      <c r="D24" s="42">
        <v>27849</v>
      </c>
      <c r="E24" s="42">
        <v>30011</v>
      </c>
      <c r="F24" s="42">
        <f>SUM(D24:E24)/2</f>
        <v>28930</v>
      </c>
      <c r="G24" s="55" t="s">
        <v>405</v>
      </c>
    </row>
    <row r="25" spans="1:7" s="10" customFormat="1" ht="12" customHeight="1">
      <c r="A25" s="10" t="s">
        <v>406</v>
      </c>
      <c r="B25" s="8" t="s">
        <v>155</v>
      </c>
      <c r="C25" s="6" t="s">
        <v>407</v>
      </c>
      <c r="D25" s="42">
        <v>28000</v>
      </c>
      <c r="E25" s="82"/>
      <c r="F25" s="42">
        <f>D25</f>
        <v>28000</v>
      </c>
      <c r="G25" s="10" t="s">
        <v>408</v>
      </c>
    </row>
    <row r="26" spans="1:7" s="10" customFormat="1" ht="12.75">
      <c r="A26" s="55" t="s">
        <v>154</v>
      </c>
      <c r="B26" s="8">
        <v>40338</v>
      </c>
      <c r="C26" s="6" t="s">
        <v>171</v>
      </c>
      <c r="D26" s="42">
        <v>28714</v>
      </c>
      <c r="E26" s="42">
        <v>31042</v>
      </c>
      <c r="F26" s="42">
        <f>SUM(D26:E26)/2</f>
        <v>29878</v>
      </c>
      <c r="G26" s="55" t="s">
        <v>409</v>
      </c>
    </row>
    <row r="27" spans="1:7" s="10" customFormat="1" ht="12.75">
      <c r="A27" s="55" t="s">
        <v>410</v>
      </c>
      <c r="B27" s="8">
        <v>40345</v>
      </c>
      <c r="C27" s="12" t="s">
        <v>411</v>
      </c>
      <c r="D27" s="42">
        <v>29000</v>
      </c>
      <c r="E27" s="42">
        <v>35000</v>
      </c>
      <c r="F27" s="42">
        <f>SUM(D27:E27)/2</f>
        <v>32000</v>
      </c>
      <c r="G27" s="10" t="s">
        <v>412</v>
      </c>
    </row>
    <row r="28" spans="1:7" s="10" customFormat="1" ht="12.75">
      <c r="A28" s="11" t="s">
        <v>461</v>
      </c>
      <c r="B28" s="8" t="s">
        <v>37</v>
      </c>
      <c r="C28" s="11" t="s">
        <v>308</v>
      </c>
      <c r="D28" s="42">
        <v>29000</v>
      </c>
      <c r="E28" s="82"/>
      <c r="F28" s="42">
        <f>D28</f>
        <v>29000</v>
      </c>
      <c r="G28" s="11" t="s">
        <v>96</v>
      </c>
    </row>
    <row r="29" spans="1:7" s="10" customFormat="1" ht="12.75">
      <c r="A29" s="11" t="s">
        <v>462</v>
      </c>
      <c r="B29" s="8" t="s">
        <v>37</v>
      </c>
      <c r="C29" s="11" t="s">
        <v>308</v>
      </c>
      <c r="D29" s="42">
        <v>29000</v>
      </c>
      <c r="E29" s="82"/>
      <c r="F29" s="42">
        <f>D29</f>
        <v>29000</v>
      </c>
      <c r="G29" s="11" t="s">
        <v>96</v>
      </c>
    </row>
    <row r="30" spans="1:7" s="10" customFormat="1" ht="12.75">
      <c r="A30" s="10" t="s">
        <v>365</v>
      </c>
      <c r="B30" s="110">
        <v>40296</v>
      </c>
      <c r="C30" s="6" t="s">
        <v>171</v>
      </c>
      <c r="D30" s="42">
        <v>30951</v>
      </c>
      <c r="E30" s="42">
        <v>33899</v>
      </c>
      <c r="F30" s="42">
        <f>SUM(D30:E30)/2</f>
        <v>32425</v>
      </c>
      <c r="G30" s="10" t="s">
        <v>388</v>
      </c>
    </row>
    <row r="31" spans="1:7" s="10" customFormat="1" ht="12.75">
      <c r="A31" s="55" t="s">
        <v>154</v>
      </c>
      <c r="B31" s="8">
        <v>40359</v>
      </c>
      <c r="C31" s="6" t="s">
        <v>171</v>
      </c>
      <c r="D31" s="42">
        <v>30951</v>
      </c>
      <c r="E31" s="82"/>
      <c r="F31" s="42">
        <f>D31</f>
        <v>30951</v>
      </c>
      <c r="G31" s="55" t="s">
        <v>413</v>
      </c>
    </row>
    <row r="32" spans="1:7" s="10" customFormat="1" ht="12.75">
      <c r="A32" s="10" t="s">
        <v>365</v>
      </c>
      <c r="B32" s="79">
        <v>40463</v>
      </c>
      <c r="C32" s="6" t="s">
        <v>171</v>
      </c>
      <c r="D32" s="42">
        <v>30951</v>
      </c>
      <c r="E32" s="42">
        <v>33899</v>
      </c>
      <c r="F32" s="42">
        <f>SUM(D32:E32)/2</f>
        <v>32425</v>
      </c>
      <c r="G32" s="56" t="s">
        <v>414</v>
      </c>
    </row>
    <row r="33" spans="1:7" s="10" customFormat="1" ht="12.75">
      <c r="A33" s="55" t="s">
        <v>415</v>
      </c>
      <c r="B33" s="79">
        <v>40789</v>
      </c>
      <c r="C33" s="12" t="s">
        <v>416</v>
      </c>
      <c r="D33" s="42">
        <v>30951</v>
      </c>
      <c r="E33" s="82"/>
      <c r="F33" s="42">
        <f>D33</f>
        <v>30951</v>
      </c>
      <c r="G33" s="55" t="s">
        <v>417</v>
      </c>
    </row>
    <row r="34" spans="1:7" s="10" customFormat="1" ht="12.75">
      <c r="A34" s="55" t="s">
        <v>30</v>
      </c>
      <c r="B34" s="79">
        <v>40789</v>
      </c>
      <c r="C34" s="12" t="s">
        <v>416</v>
      </c>
      <c r="D34" s="42">
        <v>31000</v>
      </c>
      <c r="E34" s="82"/>
      <c r="F34" s="42">
        <f>D34</f>
        <v>31000</v>
      </c>
      <c r="G34" s="55" t="s">
        <v>418</v>
      </c>
    </row>
    <row r="35" spans="1:7" s="10" customFormat="1" ht="12.75">
      <c r="A35" s="55" t="s">
        <v>419</v>
      </c>
      <c r="B35" s="79">
        <v>40604</v>
      </c>
      <c r="C35" s="12" t="s">
        <v>420</v>
      </c>
      <c r="D35" s="42">
        <v>31500</v>
      </c>
      <c r="E35" s="82"/>
      <c r="F35" s="42">
        <f>D35</f>
        <v>31500</v>
      </c>
      <c r="G35" s="55" t="s">
        <v>420</v>
      </c>
    </row>
    <row r="36" spans="1:7" s="10" customFormat="1" ht="12.75">
      <c r="A36" s="11" t="s">
        <v>419</v>
      </c>
      <c r="B36" s="8" t="s">
        <v>37</v>
      </c>
      <c r="C36" s="11" t="s">
        <v>420</v>
      </c>
      <c r="D36" s="42">
        <v>31500</v>
      </c>
      <c r="E36" s="82"/>
      <c r="F36" s="42">
        <f>D36</f>
        <v>31500</v>
      </c>
      <c r="G36" s="11" t="s">
        <v>467</v>
      </c>
    </row>
    <row r="37" spans="1:7" s="10" customFormat="1" ht="12.75">
      <c r="A37" s="55" t="s">
        <v>143</v>
      </c>
      <c r="B37" s="8">
        <v>40317</v>
      </c>
      <c r="C37" s="12" t="s">
        <v>421</v>
      </c>
      <c r="D37" s="42">
        <v>31671</v>
      </c>
      <c r="E37" s="42">
        <v>38951</v>
      </c>
      <c r="F37" s="42">
        <f>SUM(D37:E37)/2</f>
        <v>35311</v>
      </c>
      <c r="G37" s="55" t="s">
        <v>421</v>
      </c>
    </row>
    <row r="38" spans="1:7" s="10" customFormat="1" ht="12.75">
      <c r="A38" s="11" t="s">
        <v>468</v>
      </c>
      <c r="B38" s="8" t="s">
        <v>37</v>
      </c>
      <c r="C38" s="11" t="s">
        <v>171</v>
      </c>
      <c r="D38" s="42">
        <v>32163</v>
      </c>
      <c r="E38" s="82"/>
      <c r="F38" s="42">
        <f>D38</f>
        <v>32163</v>
      </c>
      <c r="G38" s="11" t="s">
        <v>469</v>
      </c>
    </row>
    <row r="39" spans="1:7" s="10" customFormat="1" ht="12.75">
      <c r="A39" s="55" t="s">
        <v>422</v>
      </c>
      <c r="B39" s="8">
        <v>40359</v>
      </c>
      <c r="C39" s="6" t="s">
        <v>171</v>
      </c>
      <c r="D39" s="42">
        <v>33899</v>
      </c>
      <c r="E39" s="82"/>
      <c r="F39" s="42">
        <f>D39</f>
        <v>33899</v>
      </c>
      <c r="G39" s="55" t="s">
        <v>423</v>
      </c>
    </row>
    <row r="40" spans="1:7" s="10" customFormat="1" ht="13.5" customHeight="1">
      <c r="A40" s="55" t="s">
        <v>154</v>
      </c>
      <c r="B40" s="8">
        <v>40345</v>
      </c>
      <c r="C40" s="6" t="s">
        <v>171</v>
      </c>
      <c r="D40" s="42">
        <v>34000</v>
      </c>
      <c r="E40" s="82"/>
      <c r="F40" s="42">
        <f>D40</f>
        <v>34000</v>
      </c>
      <c r="G40" s="55" t="s">
        <v>424</v>
      </c>
    </row>
    <row r="41" spans="1:7" s="10" customFormat="1" ht="13.5" customHeight="1">
      <c r="A41" s="55" t="s">
        <v>154</v>
      </c>
      <c r="B41" s="8">
        <v>40345</v>
      </c>
      <c r="C41" s="6" t="s">
        <v>171</v>
      </c>
      <c r="D41" s="42">
        <v>34000</v>
      </c>
      <c r="E41" s="82"/>
      <c r="F41" s="42">
        <f>D41</f>
        <v>34000</v>
      </c>
      <c r="G41" s="55" t="s">
        <v>425</v>
      </c>
    </row>
    <row r="42" spans="1:7" s="10" customFormat="1" ht="12.75">
      <c r="A42" s="55" t="s">
        <v>426</v>
      </c>
      <c r="B42" s="79">
        <v>40789</v>
      </c>
      <c r="C42" s="12" t="s">
        <v>427</v>
      </c>
      <c r="D42" s="42">
        <v>34549</v>
      </c>
      <c r="E42" s="42">
        <v>45861</v>
      </c>
      <c r="F42" s="42">
        <f>SUM(D42:E42)/2</f>
        <v>40205</v>
      </c>
      <c r="G42" s="55" t="s">
        <v>427</v>
      </c>
    </row>
    <row r="43" spans="1:7" s="10" customFormat="1" ht="12.75">
      <c r="A43" s="11" t="s">
        <v>426</v>
      </c>
      <c r="B43" s="8" t="s">
        <v>37</v>
      </c>
      <c r="C43" s="11" t="s">
        <v>427</v>
      </c>
      <c r="D43" s="42">
        <v>34549</v>
      </c>
      <c r="E43" s="82">
        <v>45861</v>
      </c>
      <c r="F43" s="42">
        <f>SUM(D43:E43)/2</f>
        <v>40205</v>
      </c>
      <c r="G43" s="11" t="s">
        <v>358</v>
      </c>
    </row>
    <row r="44" spans="1:7" s="10" customFormat="1" ht="12.75">
      <c r="A44" s="10" t="s">
        <v>428</v>
      </c>
      <c r="B44" s="110">
        <v>40296</v>
      </c>
      <c r="C44" s="6" t="s">
        <v>429</v>
      </c>
      <c r="D44" s="42">
        <v>34950</v>
      </c>
      <c r="E44" s="42">
        <v>37750</v>
      </c>
      <c r="F44" s="42">
        <f>SUM(D44:E44)/2</f>
        <v>36350</v>
      </c>
      <c r="G44" s="10" t="s">
        <v>430</v>
      </c>
    </row>
    <row r="45" spans="1:7" s="10" customFormat="1" ht="12.75">
      <c r="A45" s="10" t="s">
        <v>422</v>
      </c>
      <c r="B45" s="110">
        <v>40282</v>
      </c>
      <c r="C45" s="6" t="s">
        <v>171</v>
      </c>
      <c r="D45" s="42">
        <v>35000</v>
      </c>
      <c r="E45" s="109"/>
      <c r="F45" s="42">
        <f aca="true" t="shared" si="1" ref="F45:F50">D45</f>
        <v>35000</v>
      </c>
      <c r="G45" s="10" t="s">
        <v>431</v>
      </c>
    </row>
    <row r="46" spans="1:7" s="10" customFormat="1" ht="12.75">
      <c r="A46" s="10" t="s">
        <v>365</v>
      </c>
      <c r="B46" s="110">
        <v>40303</v>
      </c>
      <c r="C46" s="6" t="s">
        <v>171</v>
      </c>
      <c r="D46" s="42">
        <v>35000</v>
      </c>
      <c r="E46" s="109"/>
      <c r="F46" s="42">
        <f t="shared" si="1"/>
        <v>35000</v>
      </c>
      <c r="G46" s="10" t="s">
        <v>432</v>
      </c>
    </row>
    <row r="47" spans="1:7" s="10" customFormat="1" ht="12.75">
      <c r="A47" s="10" t="s">
        <v>365</v>
      </c>
      <c r="B47" s="8" t="s">
        <v>384</v>
      </c>
      <c r="C47" s="6" t="s">
        <v>171</v>
      </c>
      <c r="D47" s="42">
        <v>35000</v>
      </c>
      <c r="E47" s="82"/>
      <c r="F47" s="42">
        <f t="shared" si="1"/>
        <v>35000</v>
      </c>
      <c r="G47" s="10" t="s">
        <v>433</v>
      </c>
    </row>
    <row r="48" spans="1:7" s="10" customFormat="1" ht="15" customHeight="1">
      <c r="A48" s="10" t="s">
        <v>365</v>
      </c>
      <c r="B48" s="8">
        <v>40436</v>
      </c>
      <c r="C48" s="6" t="s">
        <v>171</v>
      </c>
      <c r="D48" s="42">
        <v>35000</v>
      </c>
      <c r="E48" s="82"/>
      <c r="F48" s="42">
        <f t="shared" si="1"/>
        <v>35000</v>
      </c>
      <c r="G48" s="96" t="s">
        <v>434</v>
      </c>
    </row>
    <row r="49" spans="1:7" s="10" customFormat="1" ht="12.75">
      <c r="A49" s="10" t="s">
        <v>435</v>
      </c>
      <c r="B49" s="79">
        <v>40490</v>
      </c>
      <c r="C49" s="6" t="s">
        <v>436</v>
      </c>
      <c r="D49" s="42">
        <v>36500</v>
      </c>
      <c r="E49" s="82"/>
      <c r="F49" s="42">
        <f t="shared" si="1"/>
        <v>36500</v>
      </c>
      <c r="G49" s="10" t="s">
        <v>436</v>
      </c>
    </row>
    <row r="50" spans="1:7" s="10" customFormat="1" ht="12.75">
      <c r="A50" s="10" t="s">
        <v>365</v>
      </c>
      <c r="B50" s="8" t="s">
        <v>384</v>
      </c>
      <c r="C50" s="6" t="s">
        <v>171</v>
      </c>
      <c r="D50" s="42">
        <v>37000</v>
      </c>
      <c r="E50" s="82"/>
      <c r="F50" s="42">
        <f t="shared" si="1"/>
        <v>37000</v>
      </c>
      <c r="G50" s="10" t="s">
        <v>437</v>
      </c>
    </row>
    <row r="51" spans="1:7" s="10" customFormat="1" ht="12.75">
      <c r="A51" s="11" t="s">
        <v>463</v>
      </c>
      <c r="B51" s="8" t="s">
        <v>37</v>
      </c>
      <c r="C51" s="11" t="s">
        <v>464</v>
      </c>
      <c r="D51" s="42">
        <v>38488</v>
      </c>
      <c r="E51" s="82">
        <v>41447</v>
      </c>
      <c r="F51" s="42">
        <f>SUM(D51:E51)/2</f>
        <v>39967.5</v>
      </c>
      <c r="G51" s="11" t="s">
        <v>61</v>
      </c>
    </row>
    <row r="52" spans="1:7" s="10" customFormat="1" ht="12" customHeight="1">
      <c r="A52" s="55" t="s">
        <v>438</v>
      </c>
      <c r="B52" s="8">
        <v>40317</v>
      </c>
      <c r="C52" s="12" t="s">
        <v>439</v>
      </c>
      <c r="D52" s="42">
        <v>39000</v>
      </c>
      <c r="E52" s="82"/>
      <c r="F52" s="42">
        <f aca="true" t="shared" si="2" ref="F52:F68">D52</f>
        <v>39000</v>
      </c>
      <c r="G52" s="55" t="s">
        <v>440</v>
      </c>
    </row>
    <row r="53" spans="1:7" s="10" customFormat="1" ht="12.75">
      <c r="A53" s="55" t="s">
        <v>154</v>
      </c>
      <c r="B53" s="8">
        <v>40359</v>
      </c>
      <c r="C53" s="6" t="s">
        <v>171</v>
      </c>
      <c r="D53" s="42">
        <v>40000</v>
      </c>
      <c r="E53" s="82"/>
      <c r="F53" s="42">
        <f t="shared" si="2"/>
        <v>40000</v>
      </c>
      <c r="G53" s="55" t="s">
        <v>432</v>
      </c>
    </row>
    <row r="54" spans="1:7" s="10" customFormat="1" ht="12.75">
      <c r="A54" s="10" t="s">
        <v>365</v>
      </c>
      <c r="B54" s="79">
        <v>40339</v>
      </c>
      <c r="C54" s="6" t="s">
        <v>171</v>
      </c>
      <c r="D54" s="42">
        <v>40000</v>
      </c>
      <c r="E54" s="82"/>
      <c r="F54" s="42">
        <f t="shared" si="2"/>
        <v>40000</v>
      </c>
      <c r="G54" s="10" t="s">
        <v>432</v>
      </c>
    </row>
    <row r="55" spans="1:7" s="10" customFormat="1" ht="12.75">
      <c r="A55" s="10" t="s">
        <v>441</v>
      </c>
      <c r="B55" s="8" t="s">
        <v>18</v>
      </c>
      <c r="C55" s="108" t="s">
        <v>171</v>
      </c>
      <c r="D55" s="42">
        <v>40000</v>
      </c>
      <c r="E55" s="82"/>
      <c r="F55" s="42">
        <f t="shared" si="2"/>
        <v>40000</v>
      </c>
      <c r="G55" s="10" t="s">
        <v>442</v>
      </c>
    </row>
    <row r="56" spans="1:7" s="10" customFormat="1" ht="12.75">
      <c r="A56" s="10" t="s">
        <v>441</v>
      </c>
      <c r="B56" s="8" t="s">
        <v>18</v>
      </c>
      <c r="C56" s="108" t="s">
        <v>171</v>
      </c>
      <c r="D56" s="42">
        <v>40000</v>
      </c>
      <c r="E56" s="82"/>
      <c r="F56" s="42">
        <f t="shared" si="2"/>
        <v>40000</v>
      </c>
      <c r="G56" s="10" t="s">
        <v>443</v>
      </c>
    </row>
    <row r="57" spans="1:7" s="10" customFormat="1" ht="12.75">
      <c r="A57" s="10" t="s">
        <v>444</v>
      </c>
      <c r="B57" s="79">
        <v>40604</v>
      </c>
      <c r="C57" s="108" t="s">
        <v>171</v>
      </c>
      <c r="D57" s="42">
        <v>40000</v>
      </c>
      <c r="E57" s="82"/>
      <c r="F57" s="42">
        <f t="shared" si="2"/>
        <v>40000</v>
      </c>
      <c r="G57" s="10" t="s">
        <v>445</v>
      </c>
    </row>
    <row r="58" spans="1:7" s="10" customFormat="1" ht="12.75">
      <c r="A58" s="10" t="s">
        <v>444</v>
      </c>
      <c r="B58" s="79">
        <v>40604</v>
      </c>
      <c r="C58" s="108" t="s">
        <v>171</v>
      </c>
      <c r="D58" s="42">
        <v>40000</v>
      </c>
      <c r="E58" s="82"/>
      <c r="F58" s="42">
        <f t="shared" si="2"/>
        <v>40000</v>
      </c>
      <c r="G58" s="10" t="s">
        <v>446</v>
      </c>
    </row>
    <row r="59" spans="1:7" s="10" customFormat="1" ht="12.75">
      <c r="A59" s="10" t="s">
        <v>444</v>
      </c>
      <c r="B59" s="79">
        <v>40604</v>
      </c>
      <c r="C59" s="108" t="s">
        <v>171</v>
      </c>
      <c r="D59" s="42">
        <v>40000</v>
      </c>
      <c r="E59" s="82"/>
      <c r="F59" s="42">
        <f t="shared" si="2"/>
        <v>40000</v>
      </c>
      <c r="G59" s="10" t="s">
        <v>295</v>
      </c>
    </row>
    <row r="60" spans="1:7" s="10" customFormat="1" ht="11.25" customHeight="1">
      <c r="A60" s="10" t="s">
        <v>444</v>
      </c>
      <c r="B60" s="79">
        <v>40604</v>
      </c>
      <c r="C60" s="108" t="s">
        <v>171</v>
      </c>
      <c r="D60" s="42">
        <v>40000</v>
      </c>
      <c r="E60" s="82"/>
      <c r="F60" s="42">
        <f t="shared" si="2"/>
        <v>40000</v>
      </c>
      <c r="G60" s="10" t="s">
        <v>447</v>
      </c>
    </row>
    <row r="61" spans="1:7" s="10" customFormat="1" ht="11.25" customHeight="1">
      <c r="A61" s="98" t="s">
        <v>365</v>
      </c>
      <c r="B61" s="79">
        <v>40604</v>
      </c>
      <c r="C61" s="70" t="s">
        <v>171</v>
      </c>
      <c r="D61" s="42">
        <v>40000</v>
      </c>
      <c r="E61" s="82"/>
      <c r="F61" s="42">
        <f t="shared" si="2"/>
        <v>40000</v>
      </c>
      <c r="G61" s="98" t="s">
        <v>448</v>
      </c>
    </row>
    <row r="62" spans="1:7" s="10" customFormat="1" ht="11.25" customHeight="1">
      <c r="A62" s="77" t="s">
        <v>449</v>
      </c>
      <c r="B62" s="79">
        <v>40631</v>
      </c>
      <c r="C62" s="70" t="s">
        <v>450</v>
      </c>
      <c r="D62" s="42">
        <v>40000</v>
      </c>
      <c r="E62" s="82"/>
      <c r="F62" s="42">
        <f t="shared" si="2"/>
        <v>40000</v>
      </c>
      <c r="G62" s="98" t="s">
        <v>450</v>
      </c>
    </row>
    <row r="63" spans="1:7" s="10" customFormat="1" ht="11.25" customHeight="1">
      <c r="A63" s="77" t="s">
        <v>451</v>
      </c>
      <c r="B63" s="8">
        <v>40331</v>
      </c>
      <c r="C63" s="70" t="s">
        <v>171</v>
      </c>
      <c r="D63" s="42">
        <v>45000</v>
      </c>
      <c r="E63" s="82"/>
      <c r="F63" s="42">
        <f t="shared" si="2"/>
        <v>45000</v>
      </c>
      <c r="G63" s="77" t="s">
        <v>452</v>
      </c>
    </row>
    <row r="64" spans="1:7" s="10" customFormat="1" ht="11.25" customHeight="1">
      <c r="A64" s="77" t="s">
        <v>451</v>
      </c>
      <c r="B64" s="8">
        <v>40338</v>
      </c>
      <c r="C64" s="70" t="s">
        <v>171</v>
      </c>
      <c r="D64" s="42">
        <v>45000</v>
      </c>
      <c r="E64" s="82"/>
      <c r="F64" s="42">
        <f t="shared" si="2"/>
        <v>45000</v>
      </c>
      <c r="G64" s="77" t="s">
        <v>69</v>
      </c>
    </row>
    <row r="65" spans="1:7" s="10" customFormat="1" ht="11.25" customHeight="1">
      <c r="A65" s="77" t="s">
        <v>451</v>
      </c>
      <c r="B65" s="8" t="s">
        <v>262</v>
      </c>
      <c r="C65" s="70" t="s">
        <v>171</v>
      </c>
      <c r="D65" s="42">
        <v>45000</v>
      </c>
      <c r="E65" s="82"/>
      <c r="F65" s="42">
        <f t="shared" si="2"/>
        <v>45000</v>
      </c>
      <c r="G65" s="98" t="s">
        <v>453</v>
      </c>
    </row>
    <row r="66" spans="1:7" s="10" customFormat="1" ht="11.25" customHeight="1">
      <c r="A66" s="77" t="s">
        <v>451</v>
      </c>
      <c r="B66" s="79">
        <v>40604</v>
      </c>
      <c r="C66" s="70" t="s">
        <v>171</v>
      </c>
      <c r="D66" s="42">
        <v>45000</v>
      </c>
      <c r="E66" s="82"/>
      <c r="F66" s="42">
        <f t="shared" si="2"/>
        <v>45000</v>
      </c>
      <c r="G66" s="98" t="s">
        <v>454</v>
      </c>
    </row>
    <row r="67" spans="1:7" s="10" customFormat="1" ht="11.25" customHeight="1">
      <c r="A67" s="77" t="s">
        <v>451</v>
      </c>
      <c r="B67" s="8">
        <v>40352</v>
      </c>
      <c r="C67" s="70" t="s">
        <v>171</v>
      </c>
      <c r="D67" s="42">
        <v>46000</v>
      </c>
      <c r="E67" s="82"/>
      <c r="F67" s="42">
        <f t="shared" si="2"/>
        <v>46000</v>
      </c>
      <c r="G67" s="77" t="s">
        <v>455</v>
      </c>
    </row>
    <row r="68" spans="1:7" s="10" customFormat="1" ht="11.25" customHeight="1">
      <c r="A68" s="98" t="s">
        <v>456</v>
      </c>
      <c r="B68" s="8" t="s">
        <v>155</v>
      </c>
      <c r="C68" s="70" t="s">
        <v>171</v>
      </c>
      <c r="D68" s="42">
        <v>75000</v>
      </c>
      <c r="E68" s="82"/>
      <c r="F68" s="42">
        <f t="shared" si="2"/>
        <v>75000</v>
      </c>
      <c r="G68" s="98" t="s">
        <v>457</v>
      </c>
    </row>
    <row r="69" spans="1:7" ht="11.25" customHeight="1">
      <c r="A69" s="7"/>
      <c r="B69" s="15"/>
      <c r="C69" s="7"/>
      <c r="D69" s="14"/>
      <c r="F69" s="14"/>
      <c r="G69" s="7"/>
    </row>
    <row r="70" spans="1:6" ht="11.25" customHeight="1">
      <c r="A70" s="7"/>
      <c r="B70" s="15"/>
      <c r="D70" s="14"/>
      <c r="F70" s="14"/>
    </row>
    <row r="71" spans="1:6" ht="11.25" customHeight="1">
      <c r="A71" s="7"/>
      <c r="B71" s="15"/>
      <c r="D71" s="14"/>
      <c r="F71" s="14"/>
    </row>
    <row r="72" spans="1:7" ht="12.75">
      <c r="A72" s="21"/>
      <c r="B72" s="15"/>
      <c r="G72" s="21"/>
    </row>
    <row r="73" spans="1:7" ht="12.75">
      <c r="A73" s="21"/>
      <c r="B73" s="15"/>
      <c r="C73" t="s">
        <v>84</v>
      </c>
      <c r="D73" s="26">
        <f>COUNT(D2:D68)</f>
        <v>67</v>
      </c>
      <c r="E73" s="26">
        <f>COUNT(E2:E68)</f>
        <v>15</v>
      </c>
      <c r="F73" s="26">
        <f>COUNT(F2:F68)</f>
        <v>67</v>
      </c>
      <c r="G73" s="21"/>
    </row>
    <row r="74" spans="1:7" ht="12.75">
      <c r="A74" s="21"/>
      <c r="B74" s="15"/>
      <c r="C74" t="s">
        <v>364</v>
      </c>
      <c r="D74" s="75">
        <f>SUM(D2:D68)/D73</f>
        <v>32447.805970149253</v>
      </c>
      <c r="E74" s="75">
        <f>SUM(E2:E68)/E73</f>
        <v>33238.066666666666</v>
      </c>
      <c r="F74" s="75">
        <f>SUM(F2:F68)/F73</f>
        <v>32899.85820895522</v>
      </c>
      <c r="G74" s="21"/>
    </row>
    <row r="75" spans="1:7" ht="12.75">
      <c r="A75" s="21"/>
      <c r="B75" s="15"/>
      <c r="C75" t="s">
        <v>86</v>
      </c>
      <c r="D75" s="75">
        <v>75000</v>
      </c>
      <c r="E75" s="75">
        <v>75000</v>
      </c>
      <c r="F75" s="75">
        <f>D75</f>
        <v>75000</v>
      </c>
      <c r="G75" s="21"/>
    </row>
    <row r="76" spans="1:7" ht="12.75">
      <c r="A76" s="21"/>
      <c r="B76" s="15"/>
      <c r="C76" t="s">
        <v>87</v>
      </c>
      <c r="D76" s="75">
        <v>20002</v>
      </c>
      <c r="E76" s="75">
        <v>21002</v>
      </c>
      <c r="F76" s="75">
        <f>D76</f>
        <v>20002</v>
      </c>
      <c r="G76" s="21"/>
    </row>
    <row r="77" spans="1:3" ht="12.75">
      <c r="A77" s="21"/>
      <c r="B77" s="15"/>
      <c r="C77" s="21"/>
    </row>
    <row r="78" spans="1:7" ht="12.75">
      <c r="A78" s="21"/>
      <c r="B78" s="15"/>
      <c r="C78" s="66">
        <v>20000</v>
      </c>
      <c r="D78">
        <v>3</v>
      </c>
      <c r="E78" s="45">
        <f>D78/67</f>
        <v>0.04477611940298507</v>
      </c>
      <c r="G78" s="21"/>
    </row>
    <row r="79" spans="1:7" ht="12.75">
      <c r="A79" s="21"/>
      <c r="B79" s="15"/>
      <c r="C79" s="66">
        <v>21000</v>
      </c>
      <c r="D79">
        <v>1</v>
      </c>
      <c r="E79" s="45">
        <f aca="true" t="shared" si="3" ref="E79:E105">D79/67</f>
        <v>0.014925373134328358</v>
      </c>
      <c r="F79" s="53"/>
      <c r="G79" s="21"/>
    </row>
    <row r="80" spans="1:7" ht="12.75">
      <c r="A80" s="21"/>
      <c r="B80" s="22"/>
      <c r="C80" s="66">
        <v>22000</v>
      </c>
      <c r="D80">
        <v>6</v>
      </c>
      <c r="E80" s="45">
        <f t="shared" si="3"/>
        <v>0.08955223880597014</v>
      </c>
      <c r="G80" s="21"/>
    </row>
    <row r="81" spans="1:5" ht="12.75">
      <c r="A81" s="21"/>
      <c r="B81" s="22"/>
      <c r="C81" s="66">
        <v>23000</v>
      </c>
      <c r="D81">
        <v>2</v>
      </c>
      <c r="E81" s="45">
        <f t="shared" si="3"/>
        <v>0.029850746268656716</v>
      </c>
    </row>
    <row r="82" spans="1:7" ht="12.75">
      <c r="A82" s="21"/>
      <c r="B82" s="22"/>
      <c r="C82" s="66">
        <v>24000</v>
      </c>
      <c r="D82">
        <v>2</v>
      </c>
      <c r="E82" s="45">
        <f t="shared" si="3"/>
        <v>0.029850746268656716</v>
      </c>
      <c r="G82" s="21"/>
    </row>
    <row r="83" spans="1:7" ht="12.75">
      <c r="A83" s="21"/>
      <c r="B83" s="22"/>
      <c r="C83" s="66">
        <v>25000</v>
      </c>
      <c r="D83">
        <v>1</v>
      </c>
      <c r="E83" s="45">
        <f t="shared" si="3"/>
        <v>0.014925373134328358</v>
      </c>
      <c r="G83" s="21"/>
    </row>
    <row r="84" spans="1:5" ht="12.75">
      <c r="A84" s="21"/>
      <c r="B84" s="22"/>
      <c r="C84" s="66">
        <v>26000</v>
      </c>
      <c r="D84">
        <v>5</v>
      </c>
      <c r="E84" s="45">
        <f t="shared" si="3"/>
        <v>0.07462686567164178</v>
      </c>
    </row>
    <row r="85" spans="2:6" ht="12.75">
      <c r="B85" s="22"/>
      <c r="C85" s="66">
        <v>27000</v>
      </c>
      <c r="D85">
        <v>3</v>
      </c>
      <c r="E85" s="45">
        <f t="shared" si="3"/>
        <v>0.04477611940298507</v>
      </c>
      <c r="F85" s="44"/>
    </row>
    <row r="86" spans="2:5" ht="12.75">
      <c r="B86" s="22"/>
      <c r="C86" s="66">
        <v>28000</v>
      </c>
      <c r="D86">
        <v>2</v>
      </c>
      <c r="E86" s="45">
        <f t="shared" si="3"/>
        <v>0.029850746268656716</v>
      </c>
    </row>
    <row r="87" spans="1:5" ht="12.75">
      <c r="A87" s="21"/>
      <c r="B87" s="22"/>
      <c r="C87" s="66">
        <v>29000</v>
      </c>
      <c r="D87">
        <v>3</v>
      </c>
      <c r="E87" s="45">
        <f t="shared" si="3"/>
        <v>0.04477611940298507</v>
      </c>
    </row>
    <row r="88" spans="1:5" ht="12.75">
      <c r="A88" s="21"/>
      <c r="B88" s="22"/>
      <c r="C88" s="66">
        <v>30000</v>
      </c>
      <c r="D88">
        <v>4</v>
      </c>
      <c r="E88" s="45">
        <f t="shared" si="3"/>
        <v>0.05970149253731343</v>
      </c>
    </row>
    <row r="89" spans="1:5" ht="12.75">
      <c r="A89" s="21"/>
      <c r="B89" s="22"/>
      <c r="C89" s="66">
        <v>31000</v>
      </c>
      <c r="D89">
        <v>4</v>
      </c>
      <c r="E89" s="45">
        <f t="shared" si="3"/>
        <v>0.05970149253731343</v>
      </c>
    </row>
    <row r="90" spans="1:5" ht="12.75">
      <c r="A90" s="21"/>
      <c r="B90" s="22"/>
      <c r="C90" s="66">
        <v>32000</v>
      </c>
      <c r="D90">
        <v>1</v>
      </c>
      <c r="E90" s="45">
        <f t="shared" si="3"/>
        <v>0.014925373134328358</v>
      </c>
    </row>
    <row r="91" spans="2:5" ht="12.75">
      <c r="B91" s="22"/>
      <c r="C91" s="66">
        <v>33000</v>
      </c>
      <c r="D91">
        <v>1</v>
      </c>
      <c r="E91" s="45">
        <f t="shared" si="3"/>
        <v>0.014925373134328358</v>
      </c>
    </row>
    <row r="92" spans="2:7" ht="12.75">
      <c r="B92" s="22"/>
      <c r="C92" s="66">
        <v>34000</v>
      </c>
      <c r="D92">
        <v>5</v>
      </c>
      <c r="E92" s="45">
        <f t="shared" si="3"/>
        <v>0.07462686567164178</v>
      </c>
      <c r="G92" s="1"/>
    </row>
    <row r="93" spans="2:5" ht="12.75">
      <c r="B93" s="22"/>
      <c r="C93" s="66">
        <v>35000</v>
      </c>
      <c r="D93">
        <v>4</v>
      </c>
      <c r="E93" s="45">
        <f t="shared" si="3"/>
        <v>0.05970149253731343</v>
      </c>
    </row>
    <row r="94" spans="1:6" ht="12.75">
      <c r="A94" s="1"/>
      <c r="B94" s="22"/>
      <c r="C94" s="66">
        <v>36000</v>
      </c>
      <c r="D94">
        <v>1</v>
      </c>
      <c r="E94" s="45">
        <f t="shared" si="3"/>
        <v>0.014925373134328358</v>
      </c>
      <c r="F94" s="46"/>
    </row>
    <row r="95" spans="2:5" ht="12.75">
      <c r="B95" s="22"/>
      <c r="C95" s="66">
        <v>37000</v>
      </c>
      <c r="D95">
        <v>1</v>
      </c>
      <c r="E95" s="45">
        <f t="shared" si="3"/>
        <v>0.014925373134328358</v>
      </c>
    </row>
    <row r="96" spans="2:5" ht="12.75">
      <c r="B96" s="22"/>
      <c r="C96" s="66">
        <v>38000</v>
      </c>
      <c r="D96">
        <v>1</v>
      </c>
      <c r="E96" s="45">
        <f t="shared" si="3"/>
        <v>0.014925373134328358</v>
      </c>
    </row>
    <row r="97" spans="2:5" ht="12.75">
      <c r="B97" s="22"/>
      <c r="C97" s="66">
        <v>39000</v>
      </c>
      <c r="D97">
        <v>1</v>
      </c>
      <c r="E97" s="45">
        <f t="shared" si="3"/>
        <v>0.014925373134328358</v>
      </c>
    </row>
    <row r="98" spans="2:5" ht="12.75">
      <c r="B98" s="22"/>
      <c r="C98" s="66">
        <v>40000</v>
      </c>
      <c r="D98">
        <v>10</v>
      </c>
      <c r="E98" s="45">
        <f t="shared" si="3"/>
        <v>0.14925373134328357</v>
      </c>
    </row>
    <row r="99" spans="1:7" s="2" customFormat="1" ht="12.75">
      <c r="A99"/>
      <c r="B99" s="3"/>
      <c r="C99" s="66">
        <v>41000</v>
      </c>
      <c r="D99" s="42"/>
      <c r="E99" s="45">
        <f t="shared" si="3"/>
        <v>0</v>
      </c>
      <c r="F99" s="42"/>
      <c r="G99"/>
    </row>
    <row r="100" spans="1:5" ht="12.75">
      <c r="A100" s="1"/>
      <c r="B100" s="3"/>
      <c r="C100" s="66">
        <v>42000</v>
      </c>
      <c r="E100" s="45">
        <f t="shared" si="3"/>
        <v>0</v>
      </c>
    </row>
    <row r="101" spans="2:5" ht="12.75">
      <c r="B101" s="22"/>
      <c r="C101" s="66">
        <v>43000</v>
      </c>
      <c r="E101" s="45">
        <f t="shared" si="3"/>
        <v>0</v>
      </c>
    </row>
    <row r="102" spans="1:5" ht="12.75">
      <c r="A102" s="21"/>
      <c r="B102" s="22"/>
      <c r="C102" s="66">
        <v>44000</v>
      </c>
      <c r="E102" s="45">
        <f t="shared" si="3"/>
        <v>0</v>
      </c>
    </row>
    <row r="103" spans="2:5" ht="12.75">
      <c r="B103" s="22"/>
      <c r="C103" s="66">
        <v>45000</v>
      </c>
      <c r="D103">
        <v>4</v>
      </c>
      <c r="E103" s="45">
        <f t="shared" si="3"/>
        <v>0.05970149253731343</v>
      </c>
    </row>
    <row r="104" spans="2:5" ht="12.75">
      <c r="B104" s="22"/>
      <c r="C104" s="66">
        <v>46000</v>
      </c>
      <c r="D104">
        <v>1</v>
      </c>
      <c r="E104" s="45">
        <f t="shared" si="3"/>
        <v>0.014925373134328358</v>
      </c>
    </row>
    <row r="105" spans="1:5" ht="12.75">
      <c r="A105" s="1"/>
      <c r="B105" s="22"/>
      <c r="C105" s="66">
        <v>75000</v>
      </c>
      <c r="D105">
        <v>1</v>
      </c>
      <c r="E105" s="45">
        <f t="shared" si="3"/>
        <v>0.014925373134328358</v>
      </c>
    </row>
    <row r="106" spans="1:2" ht="12.75">
      <c r="A106" s="21"/>
      <c r="B106" s="22"/>
    </row>
    <row r="107" ht="12.75">
      <c r="B107" s="22"/>
    </row>
    <row r="108" spans="1:2" ht="12.75">
      <c r="A108" s="21"/>
      <c r="B108" s="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57">
      <selection activeCell="E64" sqref="E64"/>
    </sheetView>
  </sheetViews>
  <sheetFormatPr defaultColWidth="9.140625" defaultRowHeight="12.75"/>
  <cols>
    <col min="3" max="3" width="11.28125" style="0" bestFit="1" customWidth="1"/>
    <col min="4" max="4" width="14.57421875" style="0" customWidth="1"/>
    <col min="5" max="5" width="14.00390625" style="0" customWidth="1"/>
    <col min="6" max="6" width="13.7109375" style="0" customWidth="1"/>
  </cols>
  <sheetData>
    <row r="1" spans="1:7" ht="12.75">
      <c r="A1" t="s">
        <v>122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</row>
    <row r="2" spans="1:9" s="10" customFormat="1" ht="12.75">
      <c r="A2" s="55" t="s">
        <v>517</v>
      </c>
      <c r="B2" s="8">
        <v>40380</v>
      </c>
      <c r="C2" s="10" t="s">
        <v>171</v>
      </c>
      <c r="D2" s="42">
        <v>13497</v>
      </c>
      <c r="E2" s="82"/>
      <c r="F2" s="42">
        <f>D2</f>
        <v>13497</v>
      </c>
      <c r="G2" s="55" t="s">
        <v>518</v>
      </c>
      <c r="H2" s="12"/>
      <c r="I2" s="12"/>
    </row>
    <row r="3" spans="1:9" s="10" customFormat="1" ht="12.75">
      <c r="A3" s="55" t="s">
        <v>517</v>
      </c>
      <c r="B3" s="79">
        <v>40339</v>
      </c>
      <c r="C3" s="10" t="s">
        <v>171</v>
      </c>
      <c r="D3" s="42">
        <v>13497</v>
      </c>
      <c r="E3" s="42">
        <v>14688</v>
      </c>
      <c r="F3" s="42">
        <f>SUM(D3:E3)/2</f>
        <v>14092.5</v>
      </c>
      <c r="G3" s="10" t="s">
        <v>183</v>
      </c>
      <c r="H3" s="12"/>
      <c r="I3" s="12"/>
    </row>
    <row r="4" spans="1:9" s="10" customFormat="1" ht="12.75">
      <c r="A4" s="55" t="s">
        <v>517</v>
      </c>
      <c r="B4" s="8" t="s">
        <v>262</v>
      </c>
      <c r="C4" s="10" t="s">
        <v>171</v>
      </c>
      <c r="D4" s="42">
        <v>13497</v>
      </c>
      <c r="E4" s="82"/>
      <c r="F4" s="42">
        <f>D4</f>
        <v>13497</v>
      </c>
      <c r="G4" s="10" t="s">
        <v>519</v>
      </c>
      <c r="H4" s="12"/>
      <c r="I4" s="12"/>
    </row>
    <row r="5" spans="1:7" s="10" customFormat="1" ht="12.75">
      <c r="A5" s="55" t="s">
        <v>517</v>
      </c>
      <c r="B5" s="80">
        <v>40513</v>
      </c>
      <c r="C5" s="10" t="s">
        <v>171</v>
      </c>
      <c r="D5" s="42">
        <v>13497</v>
      </c>
      <c r="E5" s="82"/>
      <c r="F5" s="42">
        <f>D5</f>
        <v>13497</v>
      </c>
      <c r="G5" s="10" t="s">
        <v>520</v>
      </c>
    </row>
    <row r="6" spans="1:7" s="10" customFormat="1" ht="12.75">
      <c r="A6" s="55" t="s">
        <v>517</v>
      </c>
      <c r="B6" s="80">
        <v>40513</v>
      </c>
      <c r="C6" s="10" t="s">
        <v>171</v>
      </c>
      <c r="D6" s="42">
        <v>13497</v>
      </c>
      <c r="E6" s="82"/>
      <c r="F6" s="42">
        <f>D6</f>
        <v>13497</v>
      </c>
      <c r="G6" s="10" t="s">
        <v>521</v>
      </c>
    </row>
    <row r="7" spans="1:7" s="10" customFormat="1" ht="12.75">
      <c r="A7" s="55" t="s">
        <v>517</v>
      </c>
      <c r="B7" s="79">
        <v>40604</v>
      </c>
      <c r="C7" s="10" t="s">
        <v>171</v>
      </c>
      <c r="D7" s="42">
        <v>13497</v>
      </c>
      <c r="E7" s="82"/>
      <c r="F7" s="42">
        <f>D7</f>
        <v>13497</v>
      </c>
      <c r="G7" s="10" t="s">
        <v>522</v>
      </c>
    </row>
    <row r="8" spans="1:9" s="10" customFormat="1" ht="12.75">
      <c r="A8" s="55" t="s">
        <v>517</v>
      </c>
      <c r="B8" s="79">
        <v>40788</v>
      </c>
      <c r="C8" s="10" t="s">
        <v>171</v>
      </c>
      <c r="D8" s="42">
        <v>13497</v>
      </c>
      <c r="E8" s="82"/>
      <c r="F8" s="42">
        <f>D8</f>
        <v>13497</v>
      </c>
      <c r="G8" s="10" t="s">
        <v>523</v>
      </c>
      <c r="H8" s="12"/>
      <c r="I8" s="12"/>
    </row>
    <row r="9" spans="1:7" s="10" customFormat="1" ht="12.75">
      <c r="A9" s="55" t="s">
        <v>517</v>
      </c>
      <c r="B9" s="79">
        <v>40789</v>
      </c>
      <c r="C9" s="10" t="s">
        <v>171</v>
      </c>
      <c r="D9" s="42">
        <v>13497</v>
      </c>
      <c r="E9" s="82"/>
      <c r="F9" s="42">
        <f>D9</f>
        <v>13497</v>
      </c>
      <c r="G9" s="10" t="s">
        <v>524</v>
      </c>
    </row>
    <row r="10" spans="1:7" s="10" customFormat="1" ht="12.75">
      <c r="A10" s="10" t="s">
        <v>525</v>
      </c>
      <c r="B10" s="93">
        <v>40296</v>
      </c>
      <c r="C10" s="10" t="s">
        <v>171</v>
      </c>
      <c r="D10" s="42">
        <v>15444</v>
      </c>
      <c r="E10" s="42">
        <v>16830</v>
      </c>
      <c r="F10" s="42">
        <f>SUM(D10:E10)/2</f>
        <v>16137</v>
      </c>
      <c r="G10" s="10" t="s">
        <v>526</v>
      </c>
    </row>
    <row r="11" spans="1:7" s="10" customFormat="1" ht="12.75">
      <c r="A11" s="55" t="s">
        <v>517</v>
      </c>
      <c r="B11" s="8">
        <v>40631</v>
      </c>
      <c r="C11" s="56" t="s">
        <v>527</v>
      </c>
      <c r="D11" s="42">
        <v>15496</v>
      </c>
      <c r="E11" s="109"/>
      <c r="F11" s="42">
        <f>D11</f>
        <v>15496</v>
      </c>
      <c r="G11" s="55" t="s">
        <v>528</v>
      </c>
    </row>
    <row r="12" spans="1:7" s="10" customFormat="1" ht="12.75">
      <c r="A12" s="10" t="s">
        <v>529</v>
      </c>
      <c r="B12" s="80">
        <v>40513</v>
      </c>
      <c r="C12" s="10" t="s">
        <v>530</v>
      </c>
      <c r="D12" s="42">
        <v>16290</v>
      </c>
      <c r="E12" s="42">
        <v>19350</v>
      </c>
      <c r="F12" s="42">
        <f>SUM(D12:E12)/2</f>
        <v>17820</v>
      </c>
      <c r="G12" s="56" t="s">
        <v>16</v>
      </c>
    </row>
    <row r="13" spans="1:7" s="10" customFormat="1" ht="12.75">
      <c r="A13" s="10" t="s">
        <v>531</v>
      </c>
      <c r="B13" s="79">
        <v>40282</v>
      </c>
      <c r="C13" s="10" t="s">
        <v>532</v>
      </c>
      <c r="D13" s="42">
        <v>16750</v>
      </c>
      <c r="E13" s="42">
        <v>20100</v>
      </c>
      <c r="F13" s="42">
        <f>SUM(D13:E13)/2</f>
        <v>18425</v>
      </c>
      <c r="G13" s="6" t="s">
        <v>61</v>
      </c>
    </row>
    <row r="14" spans="1:7" s="10" customFormat="1" ht="12.75">
      <c r="A14" s="10" t="s">
        <v>531</v>
      </c>
      <c r="B14" s="79">
        <v>40282</v>
      </c>
      <c r="C14" s="10" t="s">
        <v>532</v>
      </c>
      <c r="D14" s="42">
        <v>16750</v>
      </c>
      <c r="E14" s="42">
        <v>20100</v>
      </c>
      <c r="F14" s="42">
        <f>SUM(D14:E14)/2</f>
        <v>18425</v>
      </c>
      <c r="G14" s="6" t="s">
        <v>61</v>
      </c>
    </row>
    <row r="15" spans="1:9" s="10" customFormat="1" ht="12.75">
      <c r="A15" s="10" t="s">
        <v>533</v>
      </c>
      <c r="B15" s="79">
        <v>40282</v>
      </c>
      <c r="C15" s="10" t="s">
        <v>534</v>
      </c>
      <c r="D15" s="42">
        <v>16830</v>
      </c>
      <c r="E15" s="42">
        <v>19126</v>
      </c>
      <c r="F15" s="42">
        <f>SUM(D15:E15)/2</f>
        <v>17978</v>
      </c>
      <c r="G15" s="10" t="s">
        <v>535</v>
      </c>
      <c r="H15" s="12"/>
      <c r="I15" s="12"/>
    </row>
    <row r="16" spans="1:7" s="10" customFormat="1" ht="12.75">
      <c r="A16" s="10" t="s">
        <v>536</v>
      </c>
      <c r="B16" s="79">
        <v>40789</v>
      </c>
      <c r="C16" s="10" t="s">
        <v>537</v>
      </c>
      <c r="D16" s="42">
        <v>18000</v>
      </c>
      <c r="E16" s="42">
        <v>22000</v>
      </c>
      <c r="F16" s="42">
        <f>SUM(D16:E16)/2</f>
        <v>20000</v>
      </c>
      <c r="G16" s="10" t="s">
        <v>16</v>
      </c>
    </row>
    <row r="17" spans="1:7" s="10" customFormat="1" ht="12.75">
      <c r="A17" s="11" t="s">
        <v>602</v>
      </c>
      <c r="B17" s="8" t="s">
        <v>37</v>
      </c>
      <c r="C17" s="11" t="s">
        <v>603</v>
      </c>
      <c r="D17" s="42">
        <v>18453</v>
      </c>
      <c r="E17" s="109">
        <v>22221</v>
      </c>
      <c r="F17" s="42">
        <f>SUM(D17:E17)/2</f>
        <v>20337</v>
      </c>
      <c r="G17" s="11" t="s">
        <v>604</v>
      </c>
    </row>
    <row r="18" spans="1:7" s="10" customFormat="1" ht="12.75">
      <c r="A18" s="55" t="s">
        <v>538</v>
      </c>
      <c r="B18" s="8">
        <v>40317</v>
      </c>
      <c r="C18" s="10" t="s">
        <v>171</v>
      </c>
      <c r="D18" s="42">
        <v>18610</v>
      </c>
      <c r="E18" s="109"/>
      <c r="F18" s="42">
        <f>D18</f>
        <v>18610</v>
      </c>
      <c r="G18" s="55" t="s">
        <v>539</v>
      </c>
    </row>
    <row r="19" spans="1:8" s="10" customFormat="1" ht="12.75">
      <c r="A19" s="10" t="s">
        <v>540</v>
      </c>
      <c r="B19" s="8" t="s">
        <v>489</v>
      </c>
      <c r="C19" s="10" t="s">
        <v>537</v>
      </c>
      <c r="D19" s="42">
        <v>19200</v>
      </c>
      <c r="E19" s="82"/>
      <c r="F19" s="42">
        <f>D19</f>
        <v>19200</v>
      </c>
      <c r="G19" s="56" t="s">
        <v>16</v>
      </c>
      <c r="H19" s="55"/>
    </row>
    <row r="20" spans="1:7" s="10" customFormat="1" ht="12.75">
      <c r="A20" s="55" t="s">
        <v>541</v>
      </c>
      <c r="B20" s="8">
        <v>40415</v>
      </c>
      <c r="C20" s="55" t="s">
        <v>542</v>
      </c>
      <c r="D20" s="42">
        <v>19248</v>
      </c>
      <c r="E20" s="109"/>
      <c r="F20" s="42">
        <f>D20</f>
        <v>19248</v>
      </c>
      <c r="G20" s="55" t="s">
        <v>543</v>
      </c>
    </row>
    <row r="21" spans="1:7" s="10" customFormat="1" ht="12.75">
      <c r="A21" s="10" t="s">
        <v>544</v>
      </c>
      <c r="B21" s="93">
        <v>40289</v>
      </c>
      <c r="C21" s="10" t="s">
        <v>545</v>
      </c>
      <c r="D21" s="42">
        <v>19621</v>
      </c>
      <c r="E21" s="42">
        <v>23708</v>
      </c>
      <c r="F21" s="42">
        <f>SUM(D21:E21)/2</f>
        <v>21664.5</v>
      </c>
      <c r="G21" s="10" t="s">
        <v>546</v>
      </c>
    </row>
    <row r="22" spans="1:7" s="10" customFormat="1" ht="12.75">
      <c r="A22" s="10" t="s">
        <v>547</v>
      </c>
      <c r="B22" s="8" t="s">
        <v>129</v>
      </c>
      <c r="C22" s="10" t="s">
        <v>548</v>
      </c>
      <c r="D22" s="42">
        <v>20000</v>
      </c>
      <c r="E22" s="42">
        <v>22000</v>
      </c>
      <c r="F22" s="42">
        <f>SUM(D22:E22)/2</f>
        <v>21000</v>
      </c>
      <c r="G22" s="10" t="s">
        <v>16</v>
      </c>
    </row>
    <row r="23" spans="1:9" s="10" customFormat="1" ht="12.75">
      <c r="A23" s="56" t="s">
        <v>549</v>
      </c>
      <c r="B23" s="80" t="s">
        <v>550</v>
      </c>
      <c r="C23" s="56" t="s">
        <v>551</v>
      </c>
      <c r="D23" s="42">
        <v>20961</v>
      </c>
      <c r="E23" s="42">
        <v>23071</v>
      </c>
      <c r="F23" s="42">
        <f>SUM(D23:E23)/2</f>
        <v>22016</v>
      </c>
      <c r="G23" s="56" t="s">
        <v>552</v>
      </c>
      <c r="H23" s="12"/>
      <c r="I23" s="12"/>
    </row>
    <row r="24" spans="1:9" s="10" customFormat="1" ht="12.75">
      <c r="A24" s="55" t="s">
        <v>553</v>
      </c>
      <c r="B24" s="79">
        <v>40338</v>
      </c>
      <c r="C24" s="55" t="s">
        <v>554</v>
      </c>
      <c r="D24" s="42">
        <v>20978</v>
      </c>
      <c r="E24" s="42">
        <v>23916</v>
      </c>
      <c r="F24" s="42">
        <f>SUM(D24:E24)/2</f>
        <v>22447</v>
      </c>
      <c r="G24" s="55" t="s">
        <v>555</v>
      </c>
      <c r="H24" s="12"/>
      <c r="I24" s="12"/>
    </row>
    <row r="25" spans="1:7" s="10" customFormat="1" ht="12.75">
      <c r="A25" s="55" t="s">
        <v>556</v>
      </c>
      <c r="B25" s="79">
        <v>40373</v>
      </c>
      <c r="C25" s="55" t="s">
        <v>554</v>
      </c>
      <c r="D25" s="42">
        <v>20978</v>
      </c>
      <c r="E25" s="42">
        <v>23916</v>
      </c>
      <c r="F25" s="42">
        <f>SUM(D25:E25)/2</f>
        <v>22447</v>
      </c>
      <c r="G25" s="55" t="s">
        <v>557</v>
      </c>
    </row>
    <row r="26" spans="1:7" s="10" customFormat="1" ht="12.75">
      <c r="A26" s="55" t="s">
        <v>516</v>
      </c>
      <c r="B26" s="79">
        <v>40604</v>
      </c>
      <c r="C26" s="10" t="s">
        <v>80</v>
      </c>
      <c r="D26" s="42">
        <v>21385</v>
      </c>
      <c r="E26" s="42">
        <v>26258</v>
      </c>
      <c r="F26" s="42">
        <f>SUM(D26:E26)/2</f>
        <v>23821.5</v>
      </c>
      <c r="G26" s="10" t="s">
        <v>20</v>
      </c>
    </row>
    <row r="27" spans="1:7" s="10" customFormat="1" ht="12.75">
      <c r="A27" s="10" t="s">
        <v>558</v>
      </c>
      <c r="B27" s="8" t="s">
        <v>194</v>
      </c>
      <c r="C27" s="10" t="s">
        <v>500</v>
      </c>
      <c r="D27" s="42">
        <v>21670</v>
      </c>
      <c r="E27" s="82"/>
      <c r="F27" s="42">
        <f>D27</f>
        <v>21670</v>
      </c>
      <c r="G27" s="10" t="s">
        <v>16</v>
      </c>
    </row>
    <row r="28" spans="1:9" s="10" customFormat="1" ht="12.75">
      <c r="A28" s="10" t="s">
        <v>559</v>
      </c>
      <c r="B28" s="80" t="s">
        <v>164</v>
      </c>
      <c r="C28" s="10" t="s">
        <v>542</v>
      </c>
      <c r="D28" s="42">
        <v>21819</v>
      </c>
      <c r="E28" s="82"/>
      <c r="F28" s="42">
        <f>D28</f>
        <v>21819</v>
      </c>
      <c r="G28" s="10" t="s">
        <v>560</v>
      </c>
      <c r="H28" s="12"/>
      <c r="I28" s="12"/>
    </row>
    <row r="29" spans="1:9" s="10" customFormat="1" ht="12.75">
      <c r="A29" s="10" t="s">
        <v>561</v>
      </c>
      <c r="B29" s="79">
        <v>40788</v>
      </c>
      <c r="C29" s="10" t="s">
        <v>542</v>
      </c>
      <c r="D29" s="42">
        <v>21819</v>
      </c>
      <c r="E29" s="82"/>
      <c r="F29" s="42">
        <f>D29</f>
        <v>21819</v>
      </c>
      <c r="G29" s="10" t="s">
        <v>543</v>
      </c>
      <c r="H29" s="12"/>
      <c r="I29" s="12"/>
    </row>
    <row r="30" spans="1:7" s="10" customFormat="1" ht="12.75">
      <c r="A30" s="55" t="s">
        <v>562</v>
      </c>
      <c r="B30" s="79">
        <v>40359</v>
      </c>
      <c r="C30" s="55" t="s">
        <v>563</v>
      </c>
      <c r="D30" s="42">
        <v>22000</v>
      </c>
      <c r="E30" s="82"/>
      <c r="F30" s="42">
        <f>D30</f>
        <v>22000</v>
      </c>
      <c r="G30" s="55" t="s">
        <v>564</v>
      </c>
    </row>
    <row r="31" spans="1:7" s="10" customFormat="1" ht="12.75">
      <c r="A31" s="55" t="s">
        <v>565</v>
      </c>
      <c r="B31" s="8">
        <v>40317</v>
      </c>
      <c r="C31" s="10" t="s">
        <v>171</v>
      </c>
      <c r="D31" s="42">
        <v>22057</v>
      </c>
      <c r="E31" s="109"/>
      <c r="F31" s="42">
        <f>D31</f>
        <v>22057</v>
      </c>
      <c r="G31" s="55" t="s">
        <v>539</v>
      </c>
    </row>
    <row r="32" spans="1:7" s="10" customFormat="1" ht="12.75">
      <c r="A32" s="55" t="s">
        <v>566</v>
      </c>
      <c r="B32" s="8">
        <v>40631</v>
      </c>
      <c r="C32" s="56" t="s">
        <v>527</v>
      </c>
      <c r="D32" s="42">
        <v>22057</v>
      </c>
      <c r="E32" s="109"/>
      <c r="F32" s="42">
        <f>D32</f>
        <v>22057</v>
      </c>
      <c r="G32" s="55" t="s">
        <v>567</v>
      </c>
    </row>
    <row r="33" spans="1:7" s="10" customFormat="1" ht="12.75">
      <c r="A33" s="10" t="s">
        <v>568</v>
      </c>
      <c r="B33" s="8" t="s">
        <v>489</v>
      </c>
      <c r="C33" s="10" t="s">
        <v>569</v>
      </c>
      <c r="D33" s="42">
        <v>22221</v>
      </c>
      <c r="E33" s="109"/>
      <c r="F33" s="42">
        <f>D33</f>
        <v>22221</v>
      </c>
      <c r="G33" s="10" t="s">
        <v>569</v>
      </c>
    </row>
    <row r="34" spans="1:9" s="10" customFormat="1" ht="12.75">
      <c r="A34" s="10" t="s">
        <v>570</v>
      </c>
      <c r="B34" s="79">
        <v>40490</v>
      </c>
      <c r="C34" s="10" t="s">
        <v>571</v>
      </c>
      <c r="D34" s="42">
        <v>22465</v>
      </c>
      <c r="E34" s="42">
        <v>25161</v>
      </c>
      <c r="F34" s="42">
        <f>SUM(D34:E34)/2</f>
        <v>23813</v>
      </c>
      <c r="G34" s="55" t="s">
        <v>61</v>
      </c>
      <c r="H34" s="12"/>
      <c r="I34" s="12"/>
    </row>
    <row r="35" spans="1:9" s="10" customFormat="1" ht="12.75">
      <c r="A35" s="55" t="s">
        <v>572</v>
      </c>
      <c r="B35" s="79">
        <v>40373</v>
      </c>
      <c r="C35" s="55" t="s">
        <v>571</v>
      </c>
      <c r="D35" s="42">
        <v>22465</v>
      </c>
      <c r="E35" s="109"/>
      <c r="F35" s="42">
        <f>D35</f>
        <v>22465</v>
      </c>
      <c r="G35" s="10" t="s">
        <v>61</v>
      </c>
      <c r="H35" s="12"/>
      <c r="I35" s="12"/>
    </row>
    <row r="36" spans="1:7" s="10" customFormat="1" ht="12.75">
      <c r="A36" s="10" t="s">
        <v>573</v>
      </c>
      <c r="B36" s="79">
        <v>40789</v>
      </c>
      <c r="C36" s="10" t="s">
        <v>537</v>
      </c>
      <c r="D36" s="42">
        <v>23000</v>
      </c>
      <c r="E36" s="42">
        <v>30000</v>
      </c>
      <c r="F36" s="42">
        <f>SUM(D36:E36)/2</f>
        <v>26500</v>
      </c>
      <c r="G36" s="10" t="s">
        <v>16</v>
      </c>
    </row>
    <row r="37" spans="1:7" s="10" customFormat="1" ht="12.75">
      <c r="A37" s="10" t="s">
        <v>574</v>
      </c>
      <c r="B37" s="80" t="s">
        <v>164</v>
      </c>
      <c r="C37" s="10" t="s">
        <v>542</v>
      </c>
      <c r="D37" s="42">
        <v>24254</v>
      </c>
      <c r="E37" s="82"/>
      <c r="F37" s="42">
        <f>D37</f>
        <v>24254</v>
      </c>
      <c r="G37" s="10" t="s">
        <v>560</v>
      </c>
    </row>
    <row r="38" spans="1:9" s="10" customFormat="1" ht="12.75">
      <c r="A38" s="10" t="s">
        <v>562</v>
      </c>
      <c r="B38" s="80">
        <v>40513</v>
      </c>
      <c r="C38" s="10" t="s">
        <v>366</v>
      </c>
      <c r="D38" s="42">
        <v>24314</v>
      </c>
      <c r="E38" s="109"/>
      <c r="F38" s="42">
        <f>D38</f>
        <v>24314</v>
      </c>
      <c r="G38" s="56" t="s">
        <v>61</v>
      </c>
      <c r="H38" s="55"/>
      <c r="I38" s="55"/>
    </row>
    <row r="39" spans="1:9" s="10" customFormat="1" ht="12.75">
      <c r="A39" s="10" t="s">
        <v>575</v>
      </c>
      <c r="B39" s="8" t="s">
        <v>155</v>
      </c>
      <c r="C39" s="10" t="s">
        <v>500</v>
      </c>
      <c r="D39" s="42">
        <v>24381</v>
      </c>
      <c r="E39" s="82"/>
      <c r="F39" s="42">
        <f>D39</f>
        <v>24381</v>
      </c>
      <c r="G39" s="56" t="s">
        <v>16</v>
      </c>
      <c r="H39" s="55"/>
      <c r="I39" s="55"/>
    </row>
    <row r="40" spans="1:9" s="10" customFormat="1" ht="12.75">
      <c r="A40" s="55" t="s">
        <v>576</v>
      </c>
      <c r="B40" s="93">
        <v>40317</v>
      </c>
      <c r="C40" s="55" t="s">
        <v>500</v>
      </c>
      <c r="D40" s="42">
        <v>24381</v>
      </c>
      <c r="E40" s="82"/>
      <c r="F40" s="42">
        <f>D40</f>
        <v>24381</v>
      </c>
      <c r="G40" s="10" t="s">
        <v>16</v>
      </c>
      <c r="H40" s="12"/>
      <c r="I40" s="12"/>
    </row>
    <row r="41" spans="1:7" s="10" customFormat="1" ht="12.75">
      <c r="A41" s="56" t="s">
        <v>577</v>
      </c>
      <c r="B41" s="8">
        <v>40522</v>
      </c>
      <c r="C41" s="56" t="s">
        <v>578</v>
      </c>
      <c r="D41" s="42">
        <v>24646</v>
      </c>
      <c r="E41" s="42">
        <v>30851</v>
      </c>
      <c r="F41" s="42">
        <f>D41</f>
        <v>24646</v>
      </c>
      <c r="G41" s="56" t="s">
        <v>578</v>
      </c>
    </row>
    <row r="42" spans="1:7" s="10" customFormat="1" ht="12.75">
      <c r="A42" s="56" t="s">
        <v>577</v>
      </c>
      <c r="B42" s="8">
        <v>40522</v>
      </c>
      <c r="C42" s="56" t="s">
        <v>578</v>
      </c>
      <c r="D42" s="42">
        <v>24646</v>
      </c>
      <c r="E42" s="42">
        <v>30851</v>
      </c>
      <c r="F42" s="42">
        <f>D42</f>
        <v>24646</v>
      </c>
      <c r="G42" s="56" t="s">
        <v>578</v>
      </c>
    </row>
    <row r="43" spans="1:9" s="10" customFormat="1" ht="12.75">
      <c r="A43" s="10" t="s">
        <v>544</v>
      </c>
      <c r="B43" s="79">
        <v>40282</v>
      </c>
      <c r="C43" s="10" t="s">
        <v>579</v>
      </c>
      <c r="D43" s="42">
        <v>25000</v>
      </c>
      <c r="E43" s="82"/>
      <c r="F43" s="42">
        <f>D43</f>
        <v>25000</v>
      </c>
      <c r="G43" s="10" t="s">
        <v>579</v>
      </c>
      <c r="H43" s="12"/>
      <c r="I43" s="12"/>
    </row>
    <row r="44" spans="1:9" s="10" customFormat="1" ht="12.75">
      <c r="A44" s="10" t="s">
        <v>580</v>
      </c>
      <c r="B44" s="8">
        <v>40631</v>
      </c>
      <c r="C44" s="56" t="s">
        <v>581</v>
      </c>
      <c r="D44" s="42">
        <v>25200</v>
      </c>
      <c r="E44" s="109"/>
      <c r="F44" s="42">
        <f>D44</f>
        <v>25200</v>
      </c>
      <c r="G44" s="10" t="s">
        <v>582</v>
      </c>
      <c r="H44" s="12"/>
      <c r="I44" s="12"/>
    </row>
    <row r="45" spans="1:9" s="10" customFormat="1" ht="12.75">
      <c r="A45" s="10" t="s">
        <v>583</v>
      </c>
      <c r="B45" s="79">
        <v>40788</v>
      </c>
      <c r="C45" s="10" t="s">
        <v>584</v>
      </c>
      <c r="D45" s="42">
        <v>25854</v>
      </c>
      <c r="E45" s="42">
        <v>30870</v>
      </c>
      <c r="F45" s="42">
        <f>SUM(D45:E45)/2</f>
        <v>28362</v>
      </c>
      <c r="G45" s="10" t="s">
        <v>585</v>
      </c>
      <c r="H45" s="12"/>
      <c r="I45" s="12"/>
    </row>
    <row r="46" spans="1:9" s="10" customFormat="1" ht="12.75">
      <c r="A46" s="55" t="s">
        <v>586</v>
      </c>
      <c r="B46" s="93">
        <v>40310</v>
      </c>
      <c r="C46" s="55" t="s">
        <v>33</v>
      </c>
      <c r="D46" s="42">
        <v>28027</v>
      </c>
      <c r="E46" s="42">
        <v>31279</v>
      </c>
      <c r="F46" s="42">
        <f>SUM(D46:E46)/2</f>
        <v>29653</v>
      </c>
      <c r="G46" s="10" t="s">
        <v>16</v>
      </c>
      <c r="H46" s="12"/>
      <c r="I46" s="12"/>
    </row>
    <row r="47" spans="1:9" s="10" customFormat="1" ht="12.75">
      <c r="A47" s="10" t="s">
        <v>562</v>
      </c>
      <c r="B47" s="8" t="s">
        <v>262</v>
      </c>
      <c r="C47" s="10" t="s">
        <v>587</v>
      </c>
      <c r="D47" s="42">
        <v>28983</v>
      </c>
      <c r="E47" s="42">
        <v>35646</v>
      </c>
      <c r="F47" s="42">
        <f>SUM(D47:E47)/2</f>
        <v>32314.5</v>
      </c>
      <c r="G47" s="10" t="s">
        <v>588</v>
      </c>
      <c r="H47" s="12"/>
      <c r="I47" s="12"/>
    </row>
    <row r="48" spans="1:9" s="10" customFormat="1" ht="12.75">
      <c r="A48" s="55" t="s">
        <v>589</v>
      </c>
      <c r="B48" s="8">
        <v>40380</v>
      </c>
      <c r="C48" s="55" t="s">
        <v>590</v>
      </c>
      <c r="D48" s="42">
        <v>30011</v>
      </c>
      <c r="E48" s="42">
        <v>32800</v>
      </c>
      <c r="F48" s="42">
        <f>SUM(D48:E48)/2</f>
        <v>31405.5</v>
      </c>
      <c r="G48" s="55" t="s">
        <v>591</v>
      </c>
      <c r="H48" s="12"/>
      <c r="I48" s="12"/>
    </row>
    <row r="49" spans="1:9" s="10" customFormat="1" ht="12.75">
      <c r="A49" s="55" t="s">
        <v>592</v>
      </c>
      <c r="B49" s="80">
        <v>40631</v>
      </c>
      <c r="C49" s="56" t="s">
        <v>593</v>
      </c>
      <c r="D49" s="42">
        <v>31798</v>
      </c>
      <c r="E49" s="109">
        <v>39107</v>
      </c>
      <c r="F49" s="42">
        <f>SUM(D49:E49)/2</f>
        <v>35452.5</v>
      </c>
      <c r="G49" s="55" t="s">
        <v>594</v>
      </c>
      <c r="H49" s="12"/>
      <c r="I49" s="12"/>
    </row>
    <row r="50" spans="1:9" s="10" customFormat="1" ht="12.75">
      <c r="A50" s="55" t="s">
        <v>592</v>
      </c>
      <c r="B50" s="80">
        <v>40631</v>
      </c>
      <c r="C50" s="56" t="s">
        <v>593</v>
      </c>
      <c r="D50" s="42">
        <v>31798</v>
      </c>
      <c r="E50" s="109">
        <v>39107</v>
      </c>
      <c r="F50" s="42">
        <f>SUM(D50:E50)/2</f>
        <v>35452.5</v>
      </c>
      <c r="G50" s="55" t="s">
        <v>594</v>
      </c>
      <c r="H50" s="12"/>
      <c r="I50" s="12"/>
    </row>
    <row r="51" spans="1:9" s="10" customFormat="1" ht="12.75">
      <c r="A51" s="55" t="s">
        <v>562</v>
      </c>
      <c r="B51" s="8">
        <v>40631</v>
      </c>
      <c r="C51" s="56" t="s">
        <v>527</v>
      </c>
      <c r="D51" s="42">
        <v>32163</v>
      </c>
      <c r="E51" s="109">
        <v>34781</v>
      </c>
      <c r="F51" s="42">
        <f>SUM(D51:E51)/2</f>
        <v>33472</v>
      </c>
      <c r="G51" s="55" t="s">
        <v>595</v>
      </c>
      <c r="H51" s="12"/>
      <c r="I51" s="12"/>
    </row>
    <row r="52" spans="1:9" s="10" customFormat="1" ht="12.75">
      <c r="A52" s="10" t="s">
        <v>596</v>
      </c>
      <c r="B52" s="8" t="s">
        <v>155</v>
      </c>
      <c r="C52" s="10" t="s">
        <v>597</v>
      </c>
      <c r="D52" s="42">
        <v>32620</v>
      </c>
      <c r="E52" s="42">
        <v>43840</v>
      </c>
      <c r="F52" s="42">
        <f>SUM(D52:E52)/2</f>
        <v>38230</v>
      </c>
      <c r="G52" s="10" t="s">
        <v>598</v>
      </c>
      <c r="H52" s="12"/>
      <c r="I52" s="12"/>
    </row>
    <row r="53" spans="1:9" s="10" customFormat="1" ht="12.75">
      <c r="A53" s="10" t="s">
        <v>599</v>
      </c>
      <c r="B53" s="8" t="s">
        <v>18</v>
      </c>
      <c r="C53" s="56" t="s">
        <v>171</v>
      </c>
      <c r="D53" s="42">
        <v>40000</v>
      </c>
      <c r="E53" s="109"/>
      <c r="F53" s="42">
        <f>D53</f>
        <v>40000</v>
      </c>
      <c r="G53" s="10" t="s">
        <v>457</v>
      </c>
      <c r="H53" s="12"/>
      <c r="I53" s="12"/>
    </row>
    <row r="54" spans="1:7" s="10" customFormat="1" ht="12.75">
      <c r="A54" s="10" t="s">
        <v>599</v>
      </c>
      <c r="B54" s="79">
        <v>40604</v>
      </c>
      <c r="C54" s="56" t="s">
        <v>171</v>
      </c>
      <c r="D54" s="42">
        <v>40000</v>
      </c>
      <c r="E54" s="109"/>
      <c r="F54" s="42">
        <f>D54</f>
        <v>40000</v>
      </c>
      <c r="G54" s="10" t="s">
        <v>600</v>
      </c>
    </row>
    <row r="55" spans="1:7" s="10" customFormat="1" ht="12.75">
      <c r="A55" s="7" t="s">
        <v>605</v>
      </c>
      <c r="B55" s="8" t="s">
        <v>37</v>
      </c>
      <c r="C55" s="7" t="s">
        <v>189</v>
      </c>
      <c r="D55" s="42">
        <v>41103</v>
      </c>
      <c r="E55" s="109"/>
      <c r="F55" s="42">
        <f>D55</f>
        <v>41103</v>
      </c>
      <c r="G55" s="7" t="s">
        <v>606</v>
      </c>
    </row>
    <row r="56" spans="1:7" s="10" customFormat="1" ht="12.75">
      <c r="A56" s="77" t="s">
        <v>601</v>
      </c>
      <c r="B56" s="8">
        <v>40631</v>
      </c>
      <c r="C56" s="78" t="s">
        <v>527</v>
      </c>
      <c r="D56" s="42">
        <v>60000</v>
      </c>
      <c r="E56" s="109"/>
      <c r="F56" s="42">
        <f>D56</f>
        <v>60000</v>
      </c>
      <c r="G56" s="77" t="s">
        <v>16</v>
      </c>
    </row>
    <row r="57" s="10" customFormat="1" ht="12.75"/>
    <row r="58" spans="3:6" s="10" customFormat="1" ht="12.75">
      <c r="C58" t="s">
        <v>84</v>
      </c>
      <c r="D58" s="26">
        <f>COUNT(Conservation!D2:D56)</f>
        <v>55</v>
      </c>
      <c r="E58" s="26">
        <f>COUNT(Conservation!E2:E56)</f>
        <v>26</v>
      </c>
      <c r="F58" s="26">
        <f>COUNT(Conservation!F2:F56)</f>
        <v>55</v>
      </c>
    </row>
    <row r="59" spans="3:6" s="10" customFormat="1" ht="12.75">
      <c r="C59" t="s">
        <v>364</v>
      </c>
      <c r="D59" s="75">
        <f>SUM(Conservation!D2:D56)/D58</f>
        <v>22976.763636363637</v>
      </c>
      <c r="E59" s="75">
        <f>SUM(Conservation!E2:E56)/E58</f>
        <v>26983.73076923077</v>
      </c>
      <c r="F59" s="75">
        <f>SUM(Conservation!F2:F56)/F58</f>
        <v>23860.572727272727</v>
      </c>
    </row>
    <row r="60" spans="3:6" s="10" customFormat="1" ht="12.75">
      <c r="C60" t="s">
        <v>86</v>
      </c>
      <c r="D60" s="75">
        <v>26920</v>
      </c>
      <c r="E60" s="75">
        <v>43840</v>
      </c>
      <c r="F60" s="75">
        <f>D60</f>
        <v>26920</v>
      </c>
    </row>
    <row r="61" spans="3:6" s="10" customFormat="1" ht="12.75">
      <c r="C61" t="s">
        <v>87</v>
      </c>
      <c r="D61" s="75">
        <v>13497</v>
      </c>
      <c r="E61" s="75">
        <v>14688</v>
      </c>
      <c r="F61" s="75">
        <f>D61</f>
        <v>13497</v>
      </c>
    </row>
    <row r="62" spans="3:6" s="10" customFormat="1" ht="12.75">
      <c r="C62" s="21"/>
      <c r="D62"/>
      <c r="E62"/>
      <c r="F62"/>
    </row>
    <row r="63" spans="3:6" s="10" customFormat="1" ht="12.75">
      <c r="C63" s="66">
        <v>13000</v>
      </c>
      <c r="D63" s="16">
        <v>8</v>
      </c>
      <c r="E63" s="45">
        <f>D63/55</f>
        <v>0.14545454545454545</v>
      </c>
      <c r="F63"/>
    </row>
    <row r="64" spans="3:6" s="10" customFormat="1" ht="12.75">
      <c r="C64" s="66">
        <v>14000</v>
      </c>
      <c r="D64" s="16"/>
      <c r="E64" s="45"/>
      <c r="F64"/>
    </row>
    <row r="65" spans="3:6" s="10" customFormat="1" ht="12.75">
      <c r="C65" s="66">
        <v>15000</v>
      </c>
      <c r="D65" s="16">
        <v>2</v>
      </c>
      <c r="E65" s="45">
        <f>D65/55</f>
        <v>0.03636363636363636</v>
      </c>
      <c r="F65"/>
    </row>
    <row r="66" spans="3:6" s="10" customFormat="1" ht="12.75">
      <c r="C66" s="66">
        <v>16000</v>
      </c>
      <c r="D66" s="16">
        <v>4</v>
      </c>
      <c r="E66" s="45">
        <f>D66/55</f>
        <v>0.07272727272727272</v>
      </c>
      <c r="F66"/>
    </row>
    <row r="67" spans="3:6" s="10" customFormat="1" ht="12.75">
      <c r="C67" s="66">
        <v>17000</v>
      </c>
      <c r="D67" s="16"/>
      <c r="E67" s="45"/>
      <c r="F67"/>
    </row>
    <row r="68" spans="3:6" s="10" customFormat="1" ht="12.75">
      <c r="C68" s="66">
        <v>18000</v>
      </c>
      <c r="D68" s="16">
        <v>3</v>
      </c>
      <c r="E68" s="45">
        <f>D68/55</f>
        <v>0.05454545454545454</v>
      </c>
      <c r="F68"/>
    </row>
    <row r="69" spans="3:6" s="10" customFormat="1" ht="12.75">
      <c r="C69" s="66">
        <v>19000</v>
      </c>
      <c r="D69" s="16">
        <v>3</v>
      </c>
      <c r="E69" s="45">
        <f>D69/55</f>
        <v>0.05454545454545454</v>
      </c>
      <c r="F69"/>
    </row>
    <row r="70" spans="3:6" s="10" customFormat="1" ht="12.75">
      <c r="C70" s="66">
        <v>20000</v>
      </c>
      <c r="D70" s="36">
        <v>4</v>
      </c>
      <c r="E70" s="45">
        <f>D70/55</f>
        <v>0.07272727272727272</v>
      </c>
      <c r="F70" s="2"/>
    </row>
    <row r="71" spans="3:6" s="10" customFormat="1" ht="12.75">
      <c r="C71" s="66">
        <v>21000</v>
      </c>
      <c r="D71" s="16">
        <v>4</v>
      </c>
      <c r="E71" s="45">
        <f>D71/55</f>
        <v>0.07272727272727272</v>
      </c>
      <c r="F71"/>
    </row>
    <row r="72" spans="3:6" s="10" customFormat="1" ht="12.75">
      <c r="C72" s="66">
        <v>22000</v>
      </c>
      <c r="D72" s="16">
        <v>6</v>
      </c>
      <c r="E72" s="45">
        <f>D72/55</f>
        <v>0.10909090909090909</v>
      </c>
      <c r="F72"/>
    </row>
    <row r="73" spans="3:5" ht="12.75">
      <c r="C73" s="66">
        <v>23000</v>
      </c>
      <c r="D73" s="16">
        <v>1</v>
      </c>
      <c r="E73" s="45">
        <f>D73/55</f>
        <v>0.01818181818181818</v>
      </c>
    </row>
    <row r="74" spans="3:5" ht="12.75">
      <c r="C74" s="66">
        <v>24000</v>
      </c>
      <c r="D74" s="16">
        <v>6</v>
      </c>
      <c r="E74" s="45">
        <f>D74/55</f>
        <v>0.10909090909090909</v>
      </c>
    </row>
    <row r="75" spans="3:5" ht="12.75">
      <c r="C75" s="66">
        <v>25000</v>
      </c>
      <c r="D75" s="16">
        <v>3</v>
      </c>
      <c r="E75" s="45">
        <f>D75/55</f>
        <v>0.05454545454545454</v>
      </c>
    </row>
    <row r="76" spans="3:5" ht="12.75">
      <c r="C76" s="66">
        <v>26000</v>
      </c>
      <c r="D76" s="16"/>
      <c r="E76" s="45"/>
    </row>
    <row r="77" spans="3:5" ht="12.75">
      <c r="C77" s="66">
        <v>27000</v>
      </c>
      <c r="D77" s="16"/>
      <c r="E77" s="45"/>
    </row>
    <row r="78" spans="3:5" ht="12.75">
      <c r="C78" s="66">
        <v>28000</v>
      </c>
      <c r="D78" s="16">
        <v>2</v>
      </c>
      <c r="E78" s="45">
        <f>D78/55</f>
        <v>0.03636363636363636</v>
      </c>
    </row>
    <row r="79" spans="3:5" ht="12.75">
      <c r="C79" s="66">
        <v>29000</v>
      </c>
      <c r="D79" s="16"/>
      <c r="E79" s="45"/>
    </row>
    <row r="80" spans="3:5" ht="12.75">
      <c r="C80" s="66">
        <v>30000</v>
      </c>
      <c r="D80" s="16">
        <v>1</v>
      </c>
      <c r="E80" s="45">
        <f>D80/55</f>
        <v>0.01818181818181818</v>
      </c>
    </row>
    <row r="81" spans="3:5" ht="12.75">
      <c r="C81" s="66">
        <v>31000</v>
      </c>
      <c r="D81" s="16">
        <v>2</v>
      </c>
      <c r="E81" s="45">
        <f>D81/55</f>
        <v>0.03636363636363636</v>
      </c>
    </row>
    <row r="82" spans="3:6" ht="12.75">
      <c r="C82" s="66">
        <v>32000</v>
      </c>
      <c r="D82" s="58">
        <v>2</v>
      </c>
      <c r="E82" s="45">
        <f>D82/55</f>
        <v>0.03636363636363636</v>
      </c>
      <c r="F82" s="49"/>
    </row>
    <row r="83" spans="3:6" ht="12.75">
      <c r="C83" s="66">
        <v>33000</v>
      </c>
      <c r="D83" s="58"/>
      <c r="E83" s="45"/>
      <c r="F83" s="49"/>
    </row>
    <row r="84" spans="3:5" ht="12.75">
      <c r="C84" s="66">
        <v>34000</v>
      </c>
      <c r="D84" s="16"/>
      <c r="E84" s="45"/>
    </row>
    <row r="85" spans="3:5" ht="12.75">
      <c r="C85" s="66">
        <v>35000</v>
      </c>
      <c r="D85" s="16"/>
      <c r="E85" s="45"/>
    </row>
    <row r="86" spans="3:6" ht="12.75">
      <c r="C86" s="66">
        <v>36000</v>
      </c>
      <c r="D86" s="16"/>
      <c r="E86" s="45"/>
      <c r="F86" s="49"/>
    </row>
    <row r="87" spans="3:6" ht="12.75">
      <c r="C87" s="66">
        <v>37000</v>
      </c>
      <c r="D87" s="16"/>
      <c r="E87" s="45"/>
      <c r="F87" s="49"/>
    </row>
    <row r="88" spans="3:6" ht="12.75">
      <c r="C88" s="66">
        <v>38000</v>
      </c>
      <c r="D88" s="16"/>
      <c r="E88" s="45"/>
      <c r="F88" s="49"/>
    </row>
    <row r="89" spans="3:6" ht="12.75">
      <c r="C89" s="66">
        <v>39000</v>
      </c>
      <c r="D89" s="58"/>
      <c r="E89" s="45"/>
      <c r="F89" s="49"/>
    </row>
    <row r="90" spans="3:6" ht="12.75">
      <c r="C90" s="66">
        <v>40000</v>
      </c>
      <c r="D90" s="58">
        <v>2</v>
      </c>
      <c r="E90" s="45">
        <f>D90/55</f>
        <v>0.03636363636363636</v>
      </c>
      <c r="F90" s="49"/>
    </row>
    <row r="91" spans="3:6" ht="12.75">
      <c r="C91" s="66">
        <v>41000</v>
      </c>
      <c r="D91">
        <v>1</v>
      </c>
      <c r="E91" s="45">
        <f>D91/55</f>
        <v>0.01818181818181818</v>
      </c>
      <c r="F91" s="49"/>
    </row>
    <row r="92" spans="3:6" ht="12.75">
      <c r="C92" s="66">
        <v>60000</v>
      </c>
      <c r="D92" s="58">
        <v>1</v>
      </c>
      <c r="E92" s="45">
        <f>D92/55</f>
        <v>0.01818181818181818</v>
      </c>
      <c r="F92" s="4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34.140625" style="0" customWidth="1"/>
    <col min="2" max="2" width="11.140625" style="0" customWidth="1"/>
    <col min="3" max="3" width="17.00390625" style="0" customWidth="1"/>
    <col min="4" max="4" width="16.00390625" style="0" customWidth="1"/>
    <col min="5" max="6" width="15.7109375" style="0" customWidth="1"/>
  </cols>
  <sheetData>
    <row r="1" spans="1:7" ht="12.75">
      <c r="A1" t="s">
        <v>122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</v>
      </c>
    </row>
    <row r="2" spans="1:7" s="2" customFormat="1" ht="12.75">
      <c r="A2" s="38" t="s">
        <v>470</v>
      </c>
      <c r="B2" s="5">
        <v>40519</v>
      </c>
      <c r="C2" s="38" t="s">
        <v>471</v>
      </c>
      <c r="D2" s="75">
        <v>15054</v>
      </c>
      <c r="E2" s="75">
        <v>17534</v>
      </c>
      <c r="F2" s="75">
        <f>SUM(D2:E2)/2</f>
        <v>16294</v>
      </c>
      <c r="G2" s="38" t="s">
        <v>471</v>
      </c>
    </row>
    <row r="3" spans="1:7" s="2" customFormat="1" ht="12.75">
      <c r="A3" s="38" t="s">
        <v>472</v>
      </c>
      <c r="B3" s="5">
        <v>40519</v>
      </c>
      <c r="C3" s="38" t="s">
        <v>473</v>
      </c>
      <c r="D3" s="75">
        <v>15054</v>
      </c>
      <c r="E3" s="75">
        <v>17534</v>
      </c>
      <c r="F3" s="75">
        <f>SUM(D3:E3)/2</f>
        <v>16294</v>
      </c>
      <c r="G3" s="38" t="s">
        <v>473</v>
      </c>
    </row>
    <row r="4" spans="1:7" s="2" customFormat="1" ht="12.75">
      <c r="A4" s="38" t="s">
        <v>474</v>
      </c>
      <c r="B4" s="5">
        <v>40519</v>
      </c>
      <c r="C4" s="38" t="s">
        <v>354</v>
      </c>
      <c r="D4" s="75">
        <v>15054</v>
      </c>
      <c r="E4" s="75">
        <v>17534</v>
      </c>
      <c r="F4" s="75">
        <f>SUM(D4:E4)/2</f>
        <v>16294</v>
      </c>
      <c r="G4" s="38" t="s">
        <v>354</v>
      </c>
    </row>
    <row r="5" spans="1:7" s="2" customFormat="1" ht="12.75">
      <c r="A5" s="40" t="s">
        <v>475</v>
      </c>
      <c r="B5" s="39">
        <v>40415</v>
      </c>
      <c r="C5" t="s">
        <v>476</v>
      </c>
      <c r="D5" s="75">
        <v>15054</v>
      </c>
      <c r="E5" s="75"/>
      <c r="F5" s="75">
        <f>D5</f>
        <v>15054</v>
      </c>
      <c r="G5" s="21" t="s">
        <v>477</v>
      </c>
    </row>
    <row r="6" spans="1:7" s="2" customFormat="1" ht="12.75">
      <c r="A6" s="21" t="s">
        <v>478</v>
      </c>
      <c r="B6" s="5">
        <v>40359</v>
      </c>
      <c r="C6" s="21" t="s">
        <v>479</v>
      </c>
      <c r="D6" s="75">
        <v>15100</v>
      </c>
      <c r="E6" s="75"/>
      <c r="F6" s="75">
        <f>D6</f>
        <v>15100</v>
      </c>
      <c r="G6" s="21" t="s">
        <v>479</v>
      </c>
    </row>
    <row r="7" spans="1:7" s="2" customFormat="1" ht="12.75">
      <c r="A7" s="21" t="s">
        <v>480</v>
      </c>
      <c r="B7" s="5">
        <v>40373</v>
      </c>
      <c r="C7" s="21" t="s">
        <v>14</v>
      </c>
      <c r="D7" s="75">
        <v>17000</v>
      </c>
      <c r="E7" s="75"/>
      <c r="F7" s="75">
        <f>D7</f>
        <v>17000</v>
      </c>
      <c r="G7" t="s">
        <v>16</v>
      </c>
    </row>
    <row r="8" spans="1:7" s="2" customFormat="1" ht="12.75">
      <c r="A8" s="21" t="s">
        <v>481</v>
      </c>
      <c r="B8" s="37">
        <v>40303</v>
      </c>
      <c r="C8" s="1" t="s">
        <v>14</v>
      </c>
      <c r="D8" s="75">
        <v>17282</v>
      </c>
      <c r="E8" s="75"/>
      <c r="F8" s="75">
        <f>D8</f>
        <v>17282</v>
      </c>
      <c r="G8" s="1" t="s">
        <v>16</v>
      </c>
    </row>
    <row r="9" spans="1:7" s="2" customFormat="1" ht="12.75">
      <c r="A9" s="21" t="s">
        <v>482</v>
      </c>
      <c r="B9" s="39" t="s">
        <v>155</v>
      </c>
      <c r="C9" t="s">
        <v>25</v>
      </c>
      <c r="D9" s="75">
        <v>17294</v>
      </c>
      <c r="E9" s="75">
        <v>28895</v>
      </c>
      <c r="F9" s="75">
        <f>SUM(D9:E9)/2</f>
        <v>23094.5</v>
      </c>
      <c r="G9" s="38" t="s">
        <v>61</v>
      </c>
    </row>
    <row r="10" spans="1:7" s="2" customFormat="1" ht="12.75">
      <c r="A10" s="11" t="s">
        <v>507</v>
      </c>
      <c r="B10" s="39" t="s">
        <v>37</v>
      </c>
      <c r="C10" s="11" t="s">
        <v>51</v>
      </c>
      <c r="D10" s="75">
        <v>17933</v>
      </c>
      <c r="E10" s="75">
        <v>19284</v>
      </c>
      <c r="F10" s="75">
        <f>SUM(D10:E10)/2</f>
        <v>18608.5</v>
      </c>
      <c r="G10" s="11" t="s">
        <v>52</v>
      </c>
    </row>
    <row r="11" spans="1:7" s="2" customFormat="1" ht="12.75">
      <c r="A11" s="11" t="s">
        <v>501</v>
      </c>
      <c r="B11" s="39" t="s">
        <v>37</v>
      </c>
      <c r="C11" s="11" t="s">
        <v>502</v>
      </c>
      <c r="D11" s="75">
        <v>18000</v>
      </c>
      <c r="E11" s="75">
        <v>21000</v>
      </c>
      <c r="F11" s="75">
        <f>SUM(D11:E11)/2</f>
        <v>19500</v>
      </c>
      <c r="G11" s="11" t="s">
        <v>503</v>
      </c>
    </row>
    <row r="12" spans="1:7" ht="12.75">
      <c r="A12" t="s">
        <v>483</v>
      </c>
      <c r="B12" s="5">
        <v>40789</v>
      </c>
      <c r="C12" s="21" t="s">
        <v>80</v>
      </c>
      <c r="D12" s="75">
        <v>18419</v>
      </c>
      <c r="E12" s="75">
        <v>23816</v>
      </c>
      <c r="F12" s="75">
        <f>SUM(D12:E12)/2</f>
        <v>21117.5</v>
      </c>
      <c r="G12" t="s">
        <v>20</v>
      </c>
    </row>
    <row r="13" spans="1:7" ht="12.75">
      <c r="A13" s="11" t="s">
        <v>499</v>
      </c>
      <c r="B13" s="39" t="s">
        <v>37</v>
      </c>
      <c r="C13" s="11" t="s">
        <v>504</v>
      </c>
      <c r="D13" s="75">
        <v>18807</v>
      </c>
      <c r="E13" s="75">
        <v>22875</v>
      </c>
      <c r="F13" s="75">
        <f>SUM(D13:E13)/2</f>
        <v>20841</v>
      </c>
      <c r="G13" s="11" t="s">
        <v>505</v>
      </c>
    </row>
    <row r="14" spans="1:7" ht="12.75">
      <c r="A14" s="11" t="s">
        <v>508</v>
      </c>
      <c r="B14" s="39" t="s">
        <v>37</v>
      </c>
      <c r="C14" s="11" t="s">
        <v>53</v>
      </c>
      <c r="D14" s="75">
        <v>19621</v>
      </c>
      <c r="E14" s="75">
        <v>21519</v>
      </c>
      <c r="F14" s="75">
        <f>SUM(D14:E14)/2</f>
        <v>20570</v>
      </c>
      <c r="G14" s="11" t="s">
        <v>54</v>
      </c>
    </row>
    <row r="15" spans="1:7" ht="12.75">
      <c r="A15" t="s">
        <v>483</v>
      </c>
      <c r="B15" s="37">
        <v>40303</v>
      </c>
      <c r="C15" t="s">
        <v>25</v>
      </c>
      <c r="D15" s="75">
        <v>19775</v>
      </c>
      <c r="E15" s="75">
        <v>28859</v>
      </c>
      <c r="F15" s="75">
        <f>SUM(D15:E15)/2</f>
        <v>24317</v>
      </c>
      <c r="G15" t="s">
        <v>28</v>
      </c>
    </row>
    <row r="16" spans="1:7" ht="12.75">
      <c r="A16" s="11" t="s">
        <v>506</v>
      </c>
      <c r="B16" s="39" t="s">
        <v>37</v>
      </c>
      <c r="C16" s="11" t="s">
        <v>135</v>
      </c>
      <c r="D16" s="75">
        <v>20000</v>
      </c>
      <c r="E16" s="75"/>
      <c r="F16" s="75">
        <f>D16</f>
        <v>20000</v>
      </c>
      <c r="G16" s="11" t="s">
        <v>227</v>
      </c>
    </row>
    <row r="17" spans="1:7" ht="12.75">
      <c r="A17" s="11" t="s">
        <v>499</v>
      </c>
      <c r="B17" s="39" t="s">
        <v>37</v>
      </c>
      <c r="C17" s="11" t="s">
        <v>509</v>
      </c>
      <c r="D17" s="75">
        <v>20505</v>
      </c>
      <c r="E17" s="75">
        <v>23222</v>
      </c>
      <c r="F17" s="75">
        <f>SUM(D17:E17)/2</f>
        <v>21863.5</v>
      </c>
      <c r="G17" s="11" t="s">
        <v>510</v>
      </c>
    </row>
    <row r="18" spans="1:7" s="21" customFormat="1" ht="13.5" customHeight="1">
      <c r="A18" s="11" t="s">
        <v>516</v>
      </c>
      <c r="B18" s="39" t="s">
        <v>37</v>
      </c>
      <c r="C18" s="11" t="s">
        <v>80</v>
      </c>
      <c r="D18" s="75">
        <v>21385</v>
      </c>
      <c r="E18" s="75">
        <v>26258</v>
      </c>
      <c r="F18" s="75">
        <f>SUM(D18:E18)/2</f>
        <v>23821.5</v>
      </c>
      <c r="G18" s="11" t="s">
        <v>99</v>
      </c>
    </row>
    <row r="19" spans="1:7" s="21" customFormat="1" ht="12.75">
      <c r="A19" s="21" t="s">
        <v>484</v>
      </c>
      <c r="B19" s="5">
        <v>40345</v>
      </c>
      <c r="C19" t="s">
        <v>485</v>
      </c>
      <c r="D19" s="75">
        <v>21980</v>
      </c>
      <c r="E19" s="75">
        <v>25031</v>
      </c>
      <c r="F19" s="75">
        <f>SUM(D19:E19)/2</f>
        <v>23505.5</v>
      </c>
      <c r="G19" s="1" t="s">
        <v>16</v>
      </c>
    </row>
    <row r="20" spans="1:7" ht="12.75">
      <c r="A20" s="21" t="s">
        <v>486</v>
      </c>
      <c r="B20" s="5">
        <v>40345</v>
      </c>
      <c r="C20" s="21" t="s">
        <v>243</v>
      </c>
      <c r="D20" s="75">
        <v>22182</v>
      </c>
      <c r="E20" s="75">
        <v>24909</v>
      </c>
      <c r="F20" s="75">
        <f>SUM(D20:E20)/2</f>
        <v>23545.5</v>
      </c>
      <c r="G20" s="21" t="s">
        <v>243</v>
      </c>
    </row>
    <row r="21" spans="1:7" ht="12.75">
      <c r="A21" s="71" t="s">
        <v>487</v>
      </c>
      <c r="B21" s="5">
        <v>40490</v>
      </c>
      <c r="C21" s="71" t="s">
        <v>158</v>
      </c>
      <c r="D21" s="75">
        <v>22500</v>
      </c>
      <c r="E21" s="75">
        <v>25500</v>
      </c>
      <c r="F21" s="75">
        <f>SUM(D21:E21)/2</f>
        <v>24000</v>
      </c>
      <c r="G21" s="68" t="s">
        <v>16</v>
      </c>
    </row>
    <row r="22" spans="1:7" ht="12.75">
      <c r="A22" s="71" t="s">
        <v>488</v>
      </c>
      <c r="B22" s="39" t="s">
        <v>489</v>
      </c>
      <c r="C22" s="71" t="s">
        <v>135</v>
      </c>
      <c r="D22" s="75">
        <v>23000</v>
      </c>
      <c r="E22" s="75"/>
      <c r="F22" s="75">
        <f>D22</f>
        <v>23000</v>
      </c>
      <c r="G22" s="71" t="s">
        <v>490</v>
      </c>
    </row>
    <row r="23" spans="1:7" ht="12.75">
      <c r="A23" s="7" t="s">
        <v>511</v>
      </c>
      <c r="B23" s="39" t="s">
        <v>37</v>
      </c>
      <c r="C23" s="7" t="s">
        <v>135</v>
      </c>
      <c r="D23" s="75">
        <v>23000</v>
      </c>
      <c r="E23" s="75"/>
      <c r="F23" s="75">
        <f>D23</f>
        <v>23000</v>
      </c>
      <c r="G23" s="7" t="s">
        <v>490</v>
      </c>
    </row>
    <row r="24" spans="1:7" ht="12.75">
      <c r="A24" s="72" t="s">
        <v>491</v>
      </c>
      <c r="B24" s="5">
        <v>40331</v>
      </c>
      <c r="C24" s="71" t="s">
        <v>492</v>
      </c>
      <c r="D24" s="75">
        <v>25000</v>
      </c>
      <c r="E24" s="75">
        <v>35000</v>
      </c>
      <c r="F24" s="75">
        <f>SUM(D24:E24)/2</f>
        <v>30000</v>
      </c>
      <c r="G24" s="72" t="s">
        <v>493</v>
      </c>
    </row>
    <row r="25" spans="1:7" ht="12.75">
      <c r="A25" s="71" t="s">
        <v>494</v>
      </c>
      <c r="B25" s="5">
        <v>40789</v>
      </c>
      <c r="C25" s="71" t="s">
        <v>33</v>
      </c>
      <c r="D25" s="75">
        <v>25618</v>
      </c>
      <c r="E25" s="75">
        <v>29651</v>
      </c>
      <c r="F25" s="75">
        <f>SUM(D25:E25)/2</f>
        <v>27634.5</v>
      </c>
      <c r="G25" s="71" t="s">
        <v>495</v>
      </c>
    </row>
    <row r="26" spans="1:7" ht="12.75">
      <c r="A26" s="71" t="s">
        <v>496</v>
      </c>
      <c r="B26" s="5">
        <v>40577</v>
      </c>
      <c r="C26" s="71" t="s">
        <v>33</v>
      </c>
      <c r="D26" s="75">
        <v>25618</v>
      </c>
      <c r="E26" s="75">
        <v>34638</v>
      </c>
      <c r="F26" s="75">
        <f>SUM(D26:E26)/2</f>
        <v>30128</v>
      </c>
      <c r="G26" s="71" t="s">
        <v>497</v>
      </c>
    </row>
    <row r="27" spans="1:7" ht="12.75">
      <c r="A27" s="7" t="s">
        <v>514</v>
      </c>
      <c r="B27" s="39" t="s">
        <v>37</v>
      </c>
      <c r="C27" s="7" t="s">
        <v>33</v>
      </c>
      <c r="D27" s="75">
        <v>25618</v>
      </c>
      <c r="E27" s="75"/>
      <c r="F27" s="75">
        <f>D27</f>
        <v>25618</v>
      </c>
      <c r="G27" s="7" t="s">
        <v>515</v>
      </c>
    </row>
    <row r="28" spans="1:7" ht="12.75">
      <c r="A28" s="72" t="s">
        <v>498</v>
      </c>
      <c r="B28" s="5">
        <v>40345</v>
      </c>
      <c r="C28" s="72" t="s">
        <v>243</v>
      </c>
      <c r="D28" s="75">
        <v>26838</v>
      </c>
      <c r="E28" s="75">
        <v>34965</v>
      </c>
      <c r="F28" s="75">
        <f>SUM(D28:E28)/2</f>
        <v>30901.5</v>
      </c>
      <c r="G28" s="72" t="s">
        <v>243</v>
      </c>
    </row>
    <row r="29" spans="1:7" ht="12.75">
      <c r="A29" s="71" t="s">
        <v>499</v>
      </c>
      <c r="B29" s="39" t="s">
        <v>262</v>
      </c>
      <c r="C29" s="71" t="s">
        <v>500</v>
      </c>
      <c r="D29" s="75">
        <v>26920</v>
      </c>
      <c r="E29" s="75">
        <v>28455</v>
      </c>
      <c r="F29" s="75">
        <f>SUM(D29:E29)/2</f>
        <v>27687.5</v>
      </c>
      <c r="G29" s="71" t="s">
        <v>16</v>
      </c>
    </row>
    <row r="30" spans="1:7" ht="12.75">
      <c r="A30" s="7" t="s">
        <v>512</v>
      </c>
      <c r="B30" s="39" t="s">
        <v>37</v>
      </c>
      <c r="C30" s="7" t="s">
        <v>33</v>
      </c>
      <c r="D30" s="75">
        <v>33480</v>
      </c>
      <c r="E30" s="75">
        <v>37000</v>
      </c>
      <c r="F30" s="75">
        <f>SUM(D30:E30)/2</f>
        <v>35240</v>
      </c>
      <c r="G30" s="7" t="s">
        <v>513</v>
      </c>
    </row>
    <row r="31" spans="1:7" ht="12.75">
      <c r="A31" s="7"/>
      <c r="B31" s="15"/>
      <c r="C31" s="7"/>
      <c r="D31" s="14"/>
      <c r="E31" s="14"/>
      <c r="F31" s="14"/>
      <c r="G31" s="7"/>
    </row>
    <row r="32" spans="2:6" ht="12.75">
      <c r="B32" s="15"/>
      <c r="D32" s="14"/>
      <c r="E32" s="14"/>
      <c r="F32" s="14"/>
    </row>
    <row r="34" spans="3:6" ht="12.75">
      <c r="C34" s="10" t="s">
        <v>84</v>
      </c>
      <c r="D34" s="111">
        <f>COUNT(Specialist!D2:D30)</f>
        <v>29</v>
      </c>
      <c r="E34" s="111">
        <f>COUNT(Specialist!E2:E30)</f>
        <v>21</v>
      </c>
      <c r="F34" s="111">
        <f>COUNT(Specialist!F2:F30)</f>
        <v>29</v>
      </c>
    </row>
    <row r="35" spans="3:6" ht="12.75">
      <c r="C35" s="10" t="s">
        <v>364</v>
      </c>
      <c r="D35" s="75">
        <f>SUM(Specialist!D2:D30)/D34</f>
        <v>20796.241379310344</v>
      </c>
      <c r="E35" s="75">
        <f>SUM(Specialist!E2:E30)/E34</f>
        <v>25879.95238095238</v>
      </c>
      <c r="F35" s="75">
        <f>SUM(Specialist!F2:F30)/F34</f>
        <v>22459.03448275862</v>
      </c>
    </row>
    <row r="36" spans="3:6" ht="12.75">
      <c r="C36" s="10" t="s">
        <v>86</v>
      </c>
      <c r="D36" s="75">
        <v>26920</v>
      </c>
      <c r="E36" s="75">
        <v>43840</v>
      </c>
      <c r="F36" s="75">
        <f>SUM(D36:E36)/2</f>
        <v>35380</v>
      </c>
    </row>
    <row r="37" spans="3:6" ht="12.75">
      <c r="C37" s="10" t="s">
        <v>87</v>
      </c>
      <c r="D37" s="75">
        <v>13497</v>
      </c>
      <c r="E37" s="75">
        <v>14688</v>
      </c>
      <c r="F37" s="75">
        <f>D37</f>
        <v>13497</v>
      </c>
    </row>
    <row r="38" spans="3:6" ht="12.75">
      <c r="C38" s="10"/>
      <c r="D38" s="14"/>
      <c r="E38" s="14"/>
      <c r="F38" s="14"/>
    </row>
    <row r="39" spans="3:6" ht="12.75">
      <c r="C39" s="106">
        <v>15000</v>
      </c>
      <c r="D39" s="54">
        <v>5</v>
      </c>
      <c r="E39" s="45">
        <f>D39/29</f>
        <v>0.1724137931034483</v>
      </c>
      <c r="F39" s="14"/>
    </row>
    <row r="40" spans="3:6" ht="12.75">
      <c r="C40" s="106">
        <v>16000</v>
      </c>
      <c r="D40" s="54"/>
      <c r="E40" s="45">
        <f>D40/29</f>
        <v>0</v>
      </c>
      <c r="F40" s="14"/>
    </row>
    <row r="41" spans="3:6" ht="12.75">
      <c r="C41" s="106">
        <v>17000</v>
      </c>
      <c r="D41" s="54">
        <v>4</v>
      </c>
      <c r="E41" s="45">
        <f>D41/29</f>
        <v>0.13793103448275862</v>
      </c>
      <c r="F41" s="14"/>
    </row>
    <row r="42" spans="3:6" ht="12.75">
      <c r="C42" s="106">
        <v>18000</v>
      </c>
      <c r="D42" s="54">
        <v>1</v>
      </c>
      <c r="E42" s="45">
        <f>D42/29</f>
        <v>0.034482758620689655</v>
      </c>
      <c r="F42" s="14"/>
    </row>
    <row r="43" spans="3:6" ht="12.75">
      <c r="C43" s="106">
        <v>19000</v>
      </c>
      <c r="D43" s="54">
        <v>2</v>
      </c>
      <c r="E43" s="45">
        <f>D43/29</f>
        <v>0.06896551724137931</v>
      </c>
      <c r="F43" s="14"/>
    </row>
    <row r="44" spans="3:6" ht="12.75">
      <c r="C44" s="106">
        <v>20000</v>
      </c>
      <c r="D44" s="54">
        <v>2</v>
      </c>
      <c r="E44" s="45">
        <f>D44/29</f>
        <v>0.06896551724137931</v>
      </c>
      <c r="F44" s="14"/>
    </row>
    <row r="45" spans="3:6" ht="12.75">
      <c r="C45" s="106">
        <v>21000</v>
      </c>
      <c r="D45" s="54">
        <v>2</v>
      </c>
      <c r="E45" s="45">
        <f>D45/29</f>
        <v>0.06896551724137931</v>
      </c>
      <c r="F45" s="14"/>
    </row>
    <row r="46" spans="3:6" ht="12.75">
      <c r="C46" s="106">
        <v>22000</v>
      </c>
      <c r="D46" s="54">
        <v>2</v>
      </c>
      <c r="E46" s="45">
        <f>D46/29</f>
        <v>0.06896551724137931</v>
      </c>
      <c r="F46" s="14"/>
    </row>
    <row r="47" spans="3:6" ht="12.75">
      <c r="C47" s="106">
        <v>23000</v>
      </c>
      <c r="D47" s="54">
        <v>2</v>
      </c>
      <c r="E47" s="45">
        <f>D47/29</f>
        <v>0.06896551724137931</v>
      </c>
      <c r="F47" s="14"/>
    </row>
    <row r="48" spans="3:6" ht="12.75">
      <c r="C48" s="106">
        <v>24000</v>
      </c>
      <c r="D48" s="54"/>
      <c r="E48" s="45">
        <f>D48/29</f>
        <v>0</v>
      </c>
      <c r="F48" s="14"/>
    </row>
    <row r="49" spans="3:6" ht="12.75">
      <c r="C49" s="106">
        <v>25000</v>
      </c>
      <c r="D49" s="54">
        <v>4</v>
      </c>
      <c r="E49" s="45">
        <f>D49/29</f>
        <v>0.13793103448275862</v>
      </c>
      <c r="F49" s="14"/>
    </row>
    <row r="50" spans="3:6" ht="12.75">
      <c r="C50" s="106">
        <v>26000</v>
      </c>
      <c r="D50" s="54">
        <v>2</v>
      </c>
      <c r="E50" s="45">
        <f>D50/29</f>
        <v>0.06896551724137931</v>
      </c>
      <c r="F50" s="14"/>
    </row>
    <row r="51" spans="3:6" ht="12.75">
      <c r="C51" s="87"/>
      <c r="D51" s="54"/>
      <c r="E51" s="45"/>
      <c r="F51" s="14"/>
    </row>
    <row r="52" spans="3:6" ht="12.75">
      <c r="C52" s="87">
        <v>33000</v>
      </c>
      <c r="D52" s="54">
        <v>1</v>
      </c>
      <c r="E52" s="45">
        <f>D52/29</f>
        <v>0.034482758620689655</v>
      </c>
      <c r="F52" s="14"/>
    </row>
    <row r="54" s="12" customFormat="1" ht="12.75"/>
    <row r="55" s="12" customFormat="1" ht="12.75"/>
    <row r="56" s="12" customFormat="1" ht="12.75"/>
    <row r="57" s="10" customFormat="1" ht="12.75"/>
    <row r="58" s="10" customFormat="1" ht="12.75"/>
    <row r="59" s="10" customFormat="1" ht="12.75"/>
    <row r="60" s="12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2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2" customFormat="1" ht="12.75"/>
    <row r="76" s="12" customFormat="1" ht="12.75"/>
    <row r="77" s="10" customFormat="1" ht="12.75"/>
    <row r="78" s="10" customFormat="1" ht="12.75"/>
    <row r="79" s="10" customFormat="1" ht="12.75"/>
    <row r="80" s="12" customFormat="1" ht="12.75"/>
    <row r="81" s="12" customFormat="1" ht="12.75"/>
    <row r="82" s="10" customFormat="1" ht="12.75"/>
    <row r="83" s="10" customFormat="1" ht="12.75"/>
    <row r="84" s="10" customFormat="1" ht="12.75"/>
    <row r="85" s="10" customFormat="1" ht="12.75"/>
    <row r="86" s="12" customFormat="1" ht="12.75"/>
    <row r="87" s="12" customFormat="1" ht="12.75"/>
    <row r="88" s="10" customFormat="1" ht="12.75"/>
    <row r="89" s="10" customFormat="1" ht="12.75"/>
    <row r="90" s="55" customFormat="1" ht="12" customHeight="1"/>
    <row r="91" s="55" customFormat="1" ht="12" customHeight="1"/>
    <row r="92" s="12" customFormat="1" ht="12.75"/>
    <row r="93" s="10" customFormat="1" ht="12.75"/>
    <row r="94" s="10" customFormat="1" ht="12.75"/>
    <row r="95" s="12" customFormat="1" ht="12.75"/>
    <row r="96" s="12" customFormat="1" ht="13.5" customHeight="1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0" customFormat="1" ht="12.75"/>
    <row r="107" s="10" customFormat="1" ht="12.75"/>
    <row r="108" s="10" customFormat="1" ht="12.75"/>
    <row r="109" spans="1:7" s="10" customFormat="1" ht="12.75">
      <c r="A109" s="7"/>
      <c r="B109" s="13"/>
      <c r="C109" s="7"/>
      <c r="D109" s="14"/>
      <c r="E109" s="57"/>
      <c r="F109" s="14"/>
      <c r="G109" s="7"/>
    </row>
    <row r="110" spans="1:7" s="10" customFormat="1" ht="12.75">
      <c r="A110" s="7"/>
      <c r="B110" s="13"/>
      <c r="C110" s="7"/>
      <c r="D110" s="14"/>
      <c r="E110" s="57"/>
      <c r="F110" s="14"/>
      <c r="G110" s="7"/>
    </row>
    <row r="111" spans="1:7" s="10" customFormat="1" ht="12.75">
      <c r="A111" s="55"/>
      <c r="B111" s="13"/>
      <c r="C111" s="56"/>
      <c r="D111" s="14"/>
      <c r="E111" s="57"/>
      <c r="F111" s="14"/>
      <c r="G111" s="55"/>
    </row>
    <row r="112" spans="1:7" s="10" customFormat="1" ht="12.75">
      <c r="A112" s="55"/>
      <c r="B112" s="13"/>
      <c r="C112" s="56"/>
      <c r="D112" s="14"/>
      <c r="E112" s="57"/>
      <c r="F112" s="14"/>
      <c r="G112" s="55"/>
    </row>
    <row r="116" spans="1:7" ht="12.75">
      <c r="A116" s="21"/>
      <c r="B116" s="15"/>
      <c r="G116" s="21"/>
    </row>
    <row r="117" ht="12.75">
      <c r="B117" s="22"/>
    </row>
    <row r="118" ht="12.75">
      <c r="B118" s="22"/>
    </row>
    <row r="119" spans="1:7" ht="12.75">
      <c r="A119" s="21"/>
      <c r="B119" s="15"/>
      <c r="G119" s="21"/>
    </row>
    <row r="120" spans="1:7" ht="12.75">
      <c r="A120" s="21"/>
      <c r="B120" s="15"/>
      <c r="G120" s="21"/>
    </row>
    <row r="121" spans="1:7" ht="12.75">
      <c r="A121" s="21"/>
      <c r="B121" s="15"/>
      <c r="G121" s="21"/>
    </row>
    <row r="122" spans="1:7" ht="12.75">
      <c r="A122" s="35"/>
      <c r="B122" s="15"/>
      <c r="G122" s="21"/>
    </row>
    <row r="123" spans="1:7" ht="12.75">
      <c r="A123" s="21"/>
      <c r="B123" s="15"/>
      <c r="G123" s="21"/>
    </row>
    <row r="124" spans="1:2" ht="12.75">
      <c r="A124" s="21"/>
      <c r="B124" s="15"/>
    </row>
    <row r="125" spans="1:2" ht="12.75">
      <c r="A125" s="21"/>
      <c r="B125" s="15"/>
    </row>
    <row r="126" spans="1:7" ht="12.75">
      <c r="A126" s="21"/>
      <c r="B126" s="15"/>
      <c r="G126" s="21"/>
    </row>
    <row r="127" spans="1:7" ht="13.5" customHeight="1">
      <c r="A127" s="2"/>
      <c r="B127" s="22"/>
      <c r="G127" s="21"/>
    </row>
    <row r="128" spans="1:7" ht="12.75">
      <c r="A128" s="21"/>
      <c r="B128" s="15"/>
      <c r="G128" s="21"/>
    </row>
    <row r="129" spans="1:2" ht="12.75">
      <c r="A129" s="21"/>
      <c r="B129" s="15"/>
    </row>
    <row r="130" spans="1:2" ht="12.75">
      <c r="A130" s="21"/>
      <c r="B130" s="15"/>
    </row>
    <row r="131" spans="1:7" ht="12.75">
      <c r="A131" s="21"/>
      <c r="B131" s="15"/>
      <c r="G131" s="21"/>
    </row>
    <row r="132" spans="1:2" ht="12.75">
      <c r="A132" s="21"/>
      <c r="B132" s="15"/>
    </row>
    <row r="133" spans="1:7" ht="12.75">
      <c r="A133" s="21"/>
      <c r="B133" s="15"/>
      <c r="G133" s="21"/>
    </row>
    <row r="134" spans="1:2" ht="12.75">
      <c r="A134" s="21"/>
      <c r="B134" s="15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spans="2:6" ht="12.75">
      <c r="B150" s="22"/>
      <c r="E150" s="49"/>
      <c r="F150" s="49"/>
    </row>
    <row r="151" spans="2:6" ht="12.75">
      <c r="B151" s="22"/>
      <c r="D151" s="49"/>
      <c r="E151" s="49"/>
      <c r="F151" s="49"/>
    </row>
    <row r="152" spans="2:6" ht="12.75">
      <c r="B152" s="22"/>
      <c r="E152" s="49"/>
      <c r="F152" s="49"/>
    </row>
    <row r="153" spans="1:6" ht="12.75">
      <c r="A153" s="38"/>
      <c r="B153" s="22"/>
      <c r="C153" s="38"/>
      <c r="D153" s="49"/>
      <c r="E153" s="49"/>
      <c r="F153" s="49"/>
    </row>
    <row r="154" spans="2:6" ht="12.75">
      <c r="B154" s="22"/>
      <c r="E154" s="49"/>
      <c r="F154" s="49"/>
    </row>
    <row r="155" spans="2:6" ht="12.75">
      <c r="B155" s="22"/>
      <c r="E155" s="49"/>
      <c r="F155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20.8515625" style="1" customWidth="1"/>
    <col min="2" max="2" width="11.8515625" style="1" customWidth="1"/>
    <col min="3" max="3" width="9.140625" style="1" customWidth="1"/>
    <col min="4" max="4" width="18.57421875" style="1" customWidth="1"/>
    <col min="5" max="6" width="11.28125" style="1" customWidth="1"/>
    <col min="7" max="11" width="9.140625" style="1" customWidth="1"/>
  </cols>
  <sheetData>
    <row r="1" spans="1:11" ht="12.75">
      <c r="A1" s="1" t="s">
        <v>122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607</v>
      </c>
      <c r="G1" s="1" t="s">
        <v>9</v>
      </c>
      <c r="I1"/>
      <c r="J1"/>
      <c r="K1"/>
    </row>
    <row r="2" spans="1:7" s="2" customFormat="1" ht="12.75">
      <c r="A2" s="2" t="s">
        <v>608</v>
      </c>
      <c r="B2" s="51">
        <v>40331</v>
      </c>
      <c r="C2" s="2" t="s">
        <v>14</v>
      </c>
      <c r="D2" s="42">
        <v>18726</v>
      </c>
      <c r="F2" s="53">
        <f>D2</f>
        <v>18726</v>
      </c>
      <c r="G2" s="2" t="s">
        <v>16</v>
      </c>
    </row>
    <row r="3" spans="1:8" s="29" customFormat="1" ht="12.75">
      <c r="A3" s="1" t="s">
        <v>609</v>
      </c>
      <c r="B3" s="3">
        <v>40462</v>
      </c>
      <c r="C3" s="1" t="s">
        <v>610</v>
      </c>
      <c r="D3" s="42">
        <v>26476</v>
      </c>
      <c r="E3" s="1"/>
      <c r="F3" s="17">
        <f>D3</f>
        <v>26476</v>
      </c>
      <c r="G3" s="2" t="s">
        <v>16</v>
      </c>
      <c r="H3" s="1" t="s">
        <v>26</v>
      </c>
    </row>
    <row r="4" spans="1:8" s="29" customFormat="1" ht="15" customHeight="1">
      <c r="A4" s="7" t="s">
        <v>611</v>
      </c>
      <c r="B4" s="3" t="s">
        <v>37</v>
      </c>
      <c r="C4" s="7" t="s">
        <v>612</v>
      </c>
      <c r="D4" s="42">
        <v>15725</v>
      </c>
      <c r="E4" s="42">
        <v>19121</v>
      </c>
      <c r="F4" s="84">
        <f>SUM(D4:E4)/2</f>
        <v>17423</v>
      </c>
      <c r="G4" s="7" t="s">
        <v>613</v>
      </c>
      <c r="H4" s="1"/>
    </row>
    <row r="5" spans="1:11" ht="12.75">
      <c r="A5" s="7" t="s">
        <v>614</v>
      </c>
      <c r="B5" s="3" t="s">
        <v>37</v>
      </c>
      <c r="C5" s="7" t="s">
        <v>14</v>
      </c>
      <c r="D5" s="107">
        <v>18726</v>
      </c>
      <c r="E5" s="107"/>
      <c r="F5" s="17">
        <f>D5</f>
        <v>18726</v>
      </c>
      <c r="G5" s="2" t="s">
        <v>16</v>
      </c>
      <c r="I5"/>
      <c r="J5"/>
      <c r="K5"/>
    </row>
    <row r="6" spans="1:11" ht="12.75">
      <c r="A6" s="7" t="s">
        <v>615</v>
      </c>
      <c r="B6" s="3" t="s">
        <v>37</v>
      </c>
      <c r="C6" s="7" t="s">
        <v>46</v>
      </c>
      <c r="D6" s="42">
        <v>15396.71</v>
      </c>
      <c r="E6" s="107">
        <v>19284.18</v>
      </c>
      <c r="F6" s="84">
        <f>SUM(D6:E6)/2</f>
        <v>17340.445</v>
      </c>
      <c r="G6" s="7" t="s">
        <v>47</v>
      </c>
      <c r="I6"/>
      <c r="J6"/>
      <c r="K6"/>
    </row>
    <row r="7" spans="1:10" ht="12.75">
      <c r="A7" s="7"/>
      <c r="B7" s="3"/>
      <c r="C7" s="7"/>
      <c r="D7" s="4"/>
      <c r="E7" s="107"/>
      <c r="J7" s="2"/>
    </row>
    <row r="8" spans="2:10" ht="12.75">
      <c r="B8" s="3"/>
      <c r="D8" s="4"/>
      <c r="J8" s="2"/>
    </row>
    <row r="9" spans="1:10" ht="12.75">
      <c r="A9" s="2"/>
      <c r="B9" s="3"/>
      <c r="C9" s="2"/>
      <c r="D9" s="1">
        <f>COUNT(D2:D6)</f>
        <v>5</v>
      </c>
      <c r="E9" s="1">
        <f>COUNT(E2:E6)</f>
        <v>2</v>
      </c>
      <c r="F9" s="1">
        <f>COUNT(F2:F6)</f>
        <v>5</v>
      </c>
      <c r="G9" s="18">
        <v>0</v>
      </c>
      <c r="H9" s="18"/>
      <c r="J9" s="2"/>
    </row>
    <row r="10" spans="1:10" ht="12.75">
      <c r="A10" s="59"/>
      <c r="B10" s="3"/>
      <c r="C10" s="59"/>
      <c r="D10" s="112">
        <f>SUM(D2:D6)/D9</f>
        <v>19009.942</v>
      </c>
      <c r="E10" s="112">
        <f>SUM(E2:E6)/E9</f>
        <v>19202.59</v>
      </c>
      <c r="F10" s="112">
        <f>SUM(F2:F6)/F9</f>
        <v>19738.289</v>
      </c>
      <c r="J10" s="2"/>
    </row>
    <row r="11" spans="1:10" ht="12.75">
      <c r="A11" s="2"/>
      <c r="B11" s="3"/>
      <c r="C11" s="2"/>
      <c r="J11" s="2"/>
    </row>
    <row r="12" spans="1:10" ht="12.75">
      <c r="A12" s="2"/>
      <c r="B12" s="3"/>
      <c r="C12" s="2"/>
      <c r="D12" s="30"/>
      <c r="I12" s="12"/>
      <c r="J12" s="2"/>
    </row>
    <row r="17" ht="12.75">
      <c r="D17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</cp:lastModifiedBy>
  <dcterms:created xsi:type="dcterms:W3CDTF">2012-11-05T23:06:00Z</dcterms:created>
  <dcterms:modified xsi:type="dcterms:W3CDTF">2012-11-05T23:06:00Z</dcterms:modified>
  <cp:category/>
  <cp:version/>
  <cp:contentType/>
  <cp:contentStatus/>
</cp:coreProperties>
</file>